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6360" tabRatio="910" activeTab="2"/>
  </bookViews>
  <sheets>
    <sheet name="งบฐานะการเงิน" sheetId="1" r:id="rId1"/>
    <sheet name="งบทรัพย์สิน(1)" sheetId="2" r:id="rId2"/>
    <sheet name="ประกอบงบ (2),(3)" sheetId="3" r:id="rId3"/>
    <sheet name="ค้างจ่าย (4)" sheetId="4" r:id="rId4"/>
    <sheet name="เงินสะสม (5)" sheetId="5" r:id="rId5"/>
    <sheet name="อนุมัติจ่ายเงินสะสม (5.1)" sheetId="6" r:id="rId6"/>
    <sheet name="รายงานจ่ายเงินสะสม" sheetId="7" r:id="rId7"/>
    <sheet name="งบแสดงผลงานจากรายรับ" sheetId="8" r:id="rId8"/>
  </sheets>
  <externalReferences>
    <externalReference r:id="rId11"/>
    <externalReference r:id="rId12"/>
    <externalReference r:id="rId13"/>
    <externalReference r:id="rId14"/>
  </externalReferences>
  <definedNames>
    <definedName name="_xlnm.Print_Area" localSheetId="0">'งบฐานะการเงิน'!$A$1:$H$33</definedName>
    <definedName name="_xlnm.Print_Area" localSheetId="1">'งบทรัพย์สิน(1)'!$A$1:$I$40</definedName>
    <definedName name="_xlnm.Print_Area" localSheetId="5">'อนุมัติจ่ายเงินสะสม (5.1)'!$A$1:$I$20</definedName>
  </definedNames>
  <calcPr fullCalcOnLoad="1"/>
</workbook>
</file>

<file path=xl/sharedStrings.xml><?xml version="1.0" encoding="utf-8"?>
<sst xmlns="http://schemas.openxmlformats.org/spreadsheetml/2006/main" count="319" uniqueCount="237">
  <si>
    <t>รายการ</t>
  </si>
  <si>
    <t>เงินสด</t>
  </si>
  <si>
    <t>เงินฝากธนาคาร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</si>
  <si>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</si>
  <si>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</si>
  <si>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</si>
  <si>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</si>
  <si>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</si>
  <si>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</si>
  <si>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</si>
  <si>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</si>
  <si>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</si>
  <si>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</si>
  <si>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</si>
  <si>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</si>
  <si>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รายจ่ายค้างจ่าย</t>
  </si>
  <si>
    <t>เงินสะสม</t>
  </si>
  <si>
    <t>ประมาณการ</t>
  </si>
  <si>
    <t>รวม</t>
  </si>
  <si>
    <t>รายรับ</t>
  </si>
  <si>
    <t>ภาษีอากร</t>
  </si>
  <si>
    <t>ค่าธรรมเนียม ค่าปรับใบอนุญาต</t>
  </si>
  <si>
    <t>รายได้เบ็ดเตล็ด</t>
  </si>
  <si>
    <t>รายได้จากทรัพย์สิน</t>
  </si>
  <si>
    <t>เงินอุดหนุนทั่วไป</t>
  </si>
  <si>
    <t>รายได้จากสาธารณูปโภคและการพาณิชย์</t>
  </si>
  <si>
    <t>ออมทรัพย์</t>
  </si>
  <si>
    <t>ธ.ก.ส.</t>
  </si>
  <si>
    <t>กรุงไทย</t>
  </si>
  <si>
    <t>หมวด/ประเภท</t>
  </si>
  <si>
    <t>จำนวนเงิน</t>
  </si>
  <si>
    <t>ก่อหนี้ผูกพัน</t>
  </si>
  <si>
    <t>ไม่ก่อหนี้ผูกพัน</t>
  </si>
  <si>
    <t>เบิกจ่ายแล้ว</t>
  </si>
  <si>
    <t>หมายเหตุ</t>
  </si>
  <si>
    <t>815-2-37037-4</t>
  </si>
  <si>
    <t>815-2-50915-1</t>
  </si>
  <si>
    <t>801-0-55985-7</t>
  </si>
  <si>
    <t>หมายเหตุ  ประกอบงบแสดงฐานะการเงิน</t>
  </si>
  <si>
    <t>ภาษีหัก ณ ที่จ่าย</t>
  </si>
  <si>
    <t>เงินประกันสัญญา</t>
  </si>
  <si>
    <t>บวก</t>
  </si>
  <si>
    <t>หัก</t>
  </si>
  <si>
    <t>จ่ายขาดเงินสะสม</t>
  </si>
  <si>
    <t>งบแสดงฐานะการเงิน</t>
  </si>
  <si>
    <t>ทรัพย์สิน</t>
  </si>
  <si>
    <t>เทศบาลตำบลเขาพระ  อำเภอพิปูน  จังหวัดนครศรีธรรมราช</t>
  </si>
  <si>
    <t>บริหารงานทั่วไป</t>
  </si>
  <si>
    <t>รักษาความสงบภายใน</t>
  </si>
  <si>
    <t>การศึกษา</t>
  </si>
  <si>
    <t>สาธารณสุข</t>
  </si>
  <si>
    <t>สังคมสงเคราะห์</t>
  </si>
  <si>
    <t>เคหะชุมชน</t>
  </si>
  <si>
    <t>สร้างความเข้มแข้งของชุมชน</t>
  </si>
  <si>
    <t>ศาสนาวัฒนธรรมและนันทนาการ</t>
  </si>
  <si>
    <t>การเกษตร</t>
  </si>
  <si>
    <t>การพาณิชย์</t>
  </si>
  <si>
    <t>รายจ่าย</t>
  </si>
  <si>
    <t>รวมรายจ่าย</t>
  </si>
  <si>
    <t>รวมรายรับ</t>
  </si>
  <si>
    <t>เงินรับฝากภาคีเครือข่าย</t>
  </si>
  <si>
    <t>หมายเหตุ  1</t>
  </si>
  <si>
    <t>งบทรัพย์สิน</t>
  </si>
  <si>
    <t>ประเภททรัพย์สิน</t>
  </si>
  <si>
    <t>ยกมาจากงวดก่อน</t>
  </si>
  <si>
    <t>รับเพิ่มงวดนี้</t>
  </si>
  <si>
    <t>จำหน่ายงวดนี้</t>
  </si>
  <si>
    <t>ยกไปงวดหน้า</t>
  </si>
  <si>
    <t>ทรัพย์สินเกิดจาก</t>
  </si>
  <si>
    <t>จำนวน</t>
  </si>
  <si>
    <t>ก. อสังหาริมทรัพย์</t>
  </si>
  <si>
    <t>ก รายได้เทศบาล</t>
  </si>
  <si>
    <t xml:space="preserve"> - ที่ดิน</t>
  </si>
  <si>
    <t>ข เงินอุดหนุนรัฐบาล</t>
  </si>
  <si>
    <t xml:space="preserve"> - อาคาร</t>
  </si>
  <si>
    <t>ค รับโอนจากศูนย์ป้องกัน</t>
  </si>
  <si>
    <t xml:space="preserve"> - ต่อเติมดัดแปลงอาคาร</t>
  </si>
  <si>
    <t>และบรรเทาสาธารณภัย</t>
  </si>
  <si>
    <t>เขต 11 จ.สุราษฎร์ธานี</t>
  </si>
  <si>
    <t xml:space="preserve"> - ป้ายข่าวสารทางราชการ</t>
  </si>
  <si>
    <t xml:space="preserve"> - ลานเวที</t>
  </si>
  <si>
    <t xml:space="preserve"> - ระบบประปา</t>
  </si>
  <si>
    <t xml:space="preserve"> - รั้ว</t>
  </si>
  <si>
    <t>ข. สังหาริมทรัพย์</t>
  </si>
  <si>
    <t xml:space="preserve"> - ครุภัณฑ์สำนักงาน</t>
  </si>
  <si>
    <t xml:space="preserve"> - ครุภัณฑ์การศึกษา</t>
  </si>
  <si>
    <t xml:space="preserve"> - ครุภัณฑ์ยานพาหนะขนส่ง</t>
  </si>
  <si>
    <t xml:space="preserve"> - ครุภัณฑ์การเกษตร</t>
  </si>
  <si>
    <t xml:space="preserve"> - ครุภัณฑ์คอมพิวเตอร์</t>
  </si>
  <si>
    <t xml:space="preserve"> - ครุภัณฑ์เครื่องดับเพลิง</t>
  </si>
  <si>
    <t xml:space="preserve"> - ครุภัณฑ์ไฟฟ้าและวิทยุ</t>
  </si>
  <si>
    <t xml:space="preserve"> - ครุภัณฑ์กีฬา</t>
  </si>
  <si>
    <t xml:space="preserve"> - ครุภัณฑ์ดนตรีนาฏศิลป์</t>
  </si>
  <si>
    <t xml:space="preserve"> - ครุภัณฑ์โฆษณาและเผยแพร่</t>
  </si>
  <si>
    <t>(นายวสันต์  ไทรแก้ว)</t>
  </si>
  <si>
    <t>ปลัดเทศบาล</t>
  </si>
  <si>
    <t>หัวหน้ากองคลัง</t>
  </si>
  <si>
    <t>ทรัพย์สินตามงบทรัพย์สิน (หมายเหตุ 1)</t>
  </si>
  <si>
    <t>เงินฝาก-กองทุนส่งเสริมกิจการเทศบาล (ก.ส.ท.)</t>
  </si>
  <si>
    <t>ลูกหนี้ - ภาษีบำรุงท้องที่</t>
  </si>
  <si>
    <t>หนี้สินและเงินสะสม</t>
  </si>
  <si>
    <t>ทุนทรัพย์สิน (หมายเหตุ 1)</t>
  </si>
  <si>
    <t>เงินสด เงินฝากธนาคารและเงินฝากคลังจังหวัด (หมายเหตุ 2)</t>
  </si>
  <si>
    <t xml:space="preserve">หมายเหตุ   </t>
  </si>
  <si>
    <t>เงินสด  เงินฝากธนาคารและเงินฝากคลัง (หมายเหตุ 2)</t>
  </si>
  <si>
    <t>หมายเหตุ 4</t>
  </si>
  <si>
    <t>เทศบาลตำบลเขาพระ  อำเภอพิปูน  จังหวัดนครศรีรรมราช</t>
  </si>
  <si>
    <t>นายกเทศมนตรีตำบลเขาพระ</t>
  </si>
  <si>
    <t>(นายวัชรินทร์  จงจิตร)</t>
  </si>
  <si>
    <t>ค่าใช้จ่ายค้างจ่าย (หมายเหตุ 4)</t>
  </si>
  <si>
    <t>เงินทุนสำรองเงินสะสม</t>
  </si>
  <si>
    <t>เทศบาลตำบลเขาพระ อำเภอพิปูน  จังหวัดนครศรีธรรมราช</t>
  </si>
  <si>
    <t>หน่วย : บาท</t>
  </si>
  <si>
    <t>ค่าใช้จ่ายในการจัดเก็บภาษีบำรุงท้องที่ 5%</t>
  </si>
  <si>
    <t>เงินรับฝากค่าตอบแทนแพทย์ระบบฉุกเฉิน (EMS)</t>
  </si>
  <si>
    <t>เงินรับฝากเงินทุนโครงการเศรษฐกิจชุมชน</t>
  </si>
  <si>
    <t>เงินรับฝากต่างๆ  (หมายเหตุ 3)</t>
  </si>
  <si>
    <t>หมวดค่าที่ดินและสิ่งก่อสร้าง</t>
  </si>
  <si>
    <t>ลำดับที่</t>
  </si>
  <si>
    <t>คงเหลือจำนวนเงิน</t>
  </si>
  <si>
    <t>1. เงินฝาก กสท</t>
  </si>
  <si>
    <t>2. ลูกหนี้ค่าภาษีบำรุงท้องที่</t>
  </si>
  <si>
    <t>หมายเหตุ 5.1</t>
  </si>
  <si>
    <t>รายงานรายจ่ายที่ได้รับอนุมัติจ่ายจากเงินสะสม</t>
  </si>
  <si>
    <t>จำนวนเงินที่ได้รับอนุมัติ</t>
  </si>
  <si>
    <t>จ่ายขาด</t>
  </si>
  <si>
    <t>ยืมเงินสะสม</t>
  </si>
  <si>
    <t>วันที่</t>
  </si>
  <si>
    <t>ได้รับอนุมัติ</t>
  </si>
  <si>
    <t>หมายเหตุ  5</t>
  </si>
  <si>
    <t>รายงานรายจ่ายในการดำเนินงานที่จ่ายจากเงินสะสม</t>
  </si>
  <si>
    <t>แผนงานบริหารงานทั่วไป</t>
  </si>
  <si>
    <t>แผนงานสังคมสงเคราะห์</t>
  </si>
  <si>
    <t>1. ยืมเงินสะสมไปจ่าย</t>
  </si>
  <si>
    <t>2. จ่ายขาดเงินสะสม</t>
  </si>
  <si>
    <t>บาท</t>
  </si>
  <si>
    <t>ภาษีจัดสรร</t>
  </si>
  <si>
    <t xml:space="preserve"> - ครุภัณฑ์โยธา</t>
  </si>
  <si>
    <t xml:space="preserve"> - ครุภัณฑ์งานบ้านงานครัว</t>
  </si>
  <si>
    <t xml:space="preserve"> - ครุภัณฑ์สาธารณสุข</t>
  </si>
  <si>
    <t>รายจ่ายรอจ่าย</t>
  </si>
  <si>
    <t>ลูกหนี้ค่าน้ำประปา</t>
  </si>
  <si>
    <t>หมวดค่าตอบแทน ใช้สอยและวัสดุ</t>
  </si>
  <si>
    <t>เงินรับฝากต่างๆ (หมายเหตุ 3)</t>
  </si>
  <si>
    <t>ค่าตอบแทน จนท.สหกรณ์</t>
  </si>
  <si>
    <t>เงินอุดหนุนศูนย์พัฒนาครอบครัวค้างจ่าย</t>
  </si>
  <si>
    <t>แผนงานการพาณิชย์</t>
  </si>
  <si>
    <t>ยังไม่ได้ก่อหนี้</t>
  </si>
  <si>
    <t>เงินอุดหนุนระบุวัตถุประสงค์</t>
  </si>
  <si>
    <t>โครงการศูนย์พัฒนาครอบครัว</t>
  </si>
  <si>
    <t>โครงการเบี้ยยังชีพผู้สูงอายุ</t>
  </si>
  <si>
    <t>โครงการเบี้ยยังชีพผู้พิการ</t>
  </si>
  <si>
    <t>เงินอุดหนุนเฉพาะกิจ</t>
  </si>
  <si>
    <t>รายได้จากทุน</t>
  </si>
  <si>
    <t>3. ลูกหนี้ค่าน้ำประปา</t>
  </si>
  <si>
    <t>รายรับจริงสูงกว่า(ต่ำกว่า)รายจ่าย</t>
  </si>
  <si>
    <t>รายรับจริงสูงกว่า(ต่ำกว่า)รายจ่ายหลังหักเงินทุนสำรองสะสม</t>
  </si>
  <si>
    <t>ค่าจ้างชั่วคราว(อุดหนุน)</t>
  </si>
  <si>
    <t>งบกลาง(อุดหนุน)</t>
  </si>
  <si>
    <t>และยืมเงินสะสม  จำนวน  -  บาท  รายละเอียดปรากฎตามหมายเหตุ 5.1</t>
  </si>
  <si>
    <t>ค่าวัสดุ(อุดหนุน)</t>
  </si>
  <si>
    <t>เงินอุดหนุนทั่วไประบุวัตถุประสงค์</t>
  </si>
  <si>
    <t>รายรับสูงหรือ(ต่ำกว่า)รายจ่าย</t>
  </si>
  <si>
    <t>835-0-18075-7</t>
  </si>
  <si>
    <t>ลูกหนี้เงินยืมเงินงบประมาณ</t>
  </si>
  <si>
    <t>ลูกหนี้เงินสะสม</t>
  </si>
  <si>
    <t>4. ลูกหนี้เงินยืมเงินงบประมาณ</t>
  </si>
  <si>
    <t>เงินเดือนฝ่ายการเมือง</t>
  </si>
  <si>
    <t>เงินเดือนฝ่ายประจำ</t>
  </si>
  <si>
    <t>…………………………………..</t>
  </si>
  <si>
    <t>……………………………………….</t>
  </si>
  <si>
    <t>………...……………………………..</t>
  </si>
  <si>
    <r>
      <t>หัก</t>
    </r>
    <r>
      <rPr>
        <b/>
        <sz val="14"/>
        <rFont val="TH SarabunPSK"/>
        <family val="2"/>
      </rPr>
      <t xml:space="preserve"> ทุนสำรองสะสม 25%</t>
    </r>
  </si>
  <si>
    <t>ค่าใช้สอย(อุดหนุน)</t>
  </si>
  <si>
    <t>งบแสดงผลการดำเนินงานจ่ายจากเงินรายรับ</t>
  </si>
  <si>
    <t>ค่าตอบแทน(อุดหนุน)</t>
  </si>
  <si>
    <t>เงินสะสมยกมา  1  ตุลาคม  2554</t>
  </si>
  <si>
    <t>ออมสิน</t>
  </si>
  <si>
    <t>ประจำ</t>
  </si>
  <si>
    <t>เงินอุดหนุนปรับสภาพแวดล้อมที่อยู่อาศัยผู้พิการค้างจ่าย</t>
  </si>
  <si>
    <t>รายจ่ายรอจ่ายคงเหลือ</t>
  </si>
  <si>
    <t>รายจ่ายค้างจ่ายคงเหลือ</t>
  </si>
  <si>
    <t>5. ลูกหนี้เงินยืมเงินสะสม</t>
  </si>
  <si>
    <t>7. เงินสะสมที่สามารถนำไปใช้ได้</t>
  </si>
  <si>
    <t>ในปีงบประมาณ 2555  ได้รับอนุมัติให้จ่ายขาดเงินสะสม  จำนวน</t>
  </si>
  <si>
    <t>ณ วันที่ 28  กันยายน 2555</t>
  </si>
  <si>
    <t>ตั้งแต่วันที่ 1 ตุลาคม 2554 ถึงวันที่  28 กันยายน 2555</t>
  </si>
  <si>
    <t>ณ วันที่  28 กันยายน 2555</t>
  </si>
  <si>
    <t>เงินเกินบัญชี</t>
  </si>
  <si>
    <t>เงินสะสม  28 กันยายน 2555</t>
  </si>
  <si>
    <t>เงินสะสม  28 กันยายน 2555  ประกอบด้วย</t>
  </si>
  <si>
    <t>แผนงานเคหะและชุมชน
00240</t>
  </si>
  <si>
    <t>ปีงบประมาณ 2555</t>
  </si>
  <si>
    <t>หมวดที่ดินและสิ่งก่อสร้าง</t>
  </si>
  <si>
    <t>ค่าจ้างเหมาขุดลอกคลองร่อนพร้อมก่อสร้าง
คูระบายน้ำคอนกรีตเสริมเหล็ก</t>
  </si>
  <si>
    <t>คงเหลือเบิกจ่าย ปี 2555</t>
  </si>
  <si>
    <t>ค่าจ้างเหมาปรับปรุงถนนสายนาตลิ่งซองใต้จาก
หมู่ที่ 7 ถึงหมู่ที่ 4 ต.เขาพระ</t>
  </si>
  <si>
    <t>ค่าจ้างเหมาก่อสร้างสะพานคสล.ห้วยยางแดง บริเวณสวนยางนายเล็ก สิทธิฤทธิ์</t>
  </si>
  <si>
    <t>หมวดเงินเดือน</t>
  </si>
  <si>
    <t>จ่ายเงินเพิ่มพิเศษสำหรับการสู้รบ (พ.ส.ร.)
 ตั้งแต่เดือน ม.ค.53-ก.ย.54</t>
  </si>
  <si>
    <t>หมวดค่าใช้สอย</t>
  </si>
  <si>
    <t>ค่าจัดซื้อน้ำมันเชื้อเพลิงและหล่อลื่นเพื่อใช้เติมเครื่องจักรกลต่างๆ ของอบจ.นศ.</t>
  </si>
  <si>
    <t>6. อนุมัติให้จ่ายขาดเงินสะสม 4 โครงการ</t>
  </si>
  <si>
    <t>ค่าหนังสือพิมพ์</t>
  </si>
  <si>
    <t>หมวดงบกลาง</t>
  </si>
  <si>
    <t xml:space="preserve">ค่าจ้างเหมาติดตั้งถังพักน้ำไฟเบอร์กลาส หมู่ที่ 12 </t>
  </si>
  <si>
    <t>โครงการจ้างเหมาบุกเบิกถนนสายบ้านนายเฉลิม ละม้าย ถึงบ้านนายเสรี  คงศักดิ์ หมู่ที่ 9</t>
  </si>
  <si>
    <t>โครงการจ้างเหมาก่อสร้างถนนคสล.สายบ้าน
นายจรัส บรรจาย ถึง สระน้ำห้วยแห้งหมู่ที่ 2,หมู่ที่ 9(ค่าวัสดุ)</t>
  </si>
  <si>
    <t>โครงการจ้างเหมาก่อสร้างถนนคสล.สายบ้าน
นายจรัส บรรจาย ถึง สระน้ำห้วยแห้งหมู่ที่ 2,หมู่ที่ 9(ค่าแรงงาน)</t>
  </si>
  <si>
    <t>รับคืนเงินค่ารักษาพยาบาล</t>
  </si>
  <si>
    <t>รับคืนเงินช่วยเหลือการศึกษาบุตร</t>
  </si>
  <si>
    <t>ปรับปรุงยอดภาษี หัก ณ ที่จ่าย</t>
  </si>
  <si>
    <t>ปรับปรุงยอดลูกหนี้ค่าน้ำประปา</t>
  </si>
  <si>
    <t>ณ  วันที่ 28 กันยายน  2555</t>
  </si>
  <si>
    <t xml:space="preserve"> - เหล็กดัด</t>
  </si>
  <si>
    <t xml:space="preserve"> - หอกระจายข่าว</t>
  </si>
  <si>
    <t>รองปลัดเทศบาล รักษาราชการแทน</t>
  </si>
  <si>
    <t>ปลัดเทศบาล ปฏิบัติหน้าที่</t>
  </si>
  <si>
    <t>สำนักปลัด</t>
  </si>
  <si>
    <t>คอมพิวเตอร์</t>
  </si>
  <si>
    <t>ปริ้นเตอร์ 2 เครื่อง</t>
  </si>
  <si>
    <t>โต๊ะทำงาน</t>
  </si>
  <si>
    <t>เก้าอี้</t>
  </si>
  <si>
    <t>ครุภัณฑ์สำนักงาน</t>
  </si>
  <si>
    <t>เครื่องพ่นหมอกควัน</t>
  </si>
  <si>
    <t>กล้องถ่ายภาพนิ่ง</t>
  </si>
  <si>
    <t>ครุภัณฑ์สาธารณสุข</t>
  </si>
  <si>
    <t>ครุภัณฑ์โฆษณาและเผยแพร่</t>
  </si>
  <si>
    <t>กองช่าง</t>
  </si>
  <si>
    <t>ตู้เก็บเอกสาร 2 บาน</t>
  </si>
  <si>
    <t>ตู้เก็บเอกสาร ชนิดบานเลื่อน</t>
  </si>
  <si>
    <t>โทรศัพท์</t>
  </si>
  <si>
    <t>ครุภัณฑ์คอมพิวเตอร์</t>
  </si>
  <si>
    <t>เครื่องสูบน้ำ</t>
  </si>
  <si>
    <t>ครุภัณฑ์การเกษตร</t>
  </si>
  <si>
    <t>กองคลัง</t>
  </si>
  <si>
    <t>รวมทั้งหมด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</si>
</sst>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4">
    <font>
      <sz val="10"/>
      <name val="Arial"/>
      <family val="0"/>
    </font>
    <font>
      <sz val="11"/>
      <color indexed="8"/>
      <name val="Tahoma"/>
      <family val="2"/>
    </font>
    <font>
      <sz val="8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2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double"/>
    </border>
    <border>
      <left/>
      <right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3" fontId="3" fillId="0" borderId="10" xfId="36" applyFont="1" applyBorder="1" applyAlignment="1">
      <alignment/>
    </xf>
    <xf numFmtId="43" fontId="4" fillId="0" borderId="0" xfId="36" applyFont="1" applyAlignment="1">
      <alignment/>
    </xf>
    <xf numFmtId="0" fontId="3" fillId="0" borderId="0" xfId="0" applyFont="1" applyAlignment="1">
      <alignment/>
    </xf>
    <xf numFmtId="43" fontId="3" fillId="0" borderId="11" xfId="36" applyFont="1" applyBorder="1" applyAlignment="1">
      <alignment/>
    </xf>
    <xf numFmtId="0" fontId="4" fillId="0" borderId="0" xfId="0" applyFont="1" applyBorder="1" applyAlignment="1">
      <alignment/>
    </xf>
    <xf numFmtId="43" fontId="4" fillId="0" borderId="0" xfId="36" applyFont="1" applyBorder="1" applyAlignment="1">
      <alignment/>
    </xf>
    <xf numFmtId="43" fontId="4" fillId="0" borderId="0" xfId="36" applyFont="1" applyBorder="1" applyAlignment="1">
      <alignment/>
    </xf>
    <xf numFmtId="43" fontId="3" fillId="0" borderId="0" xfId="36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43" fontId="6" fillId="0" borderId="0" xfId="36" applyFont="1" applyAlignment="1">
      <alignment/>
    </xf>
    <xf numFmtId="43" fontId="7" fillId="0" borderId="0" xfId="36" applyFont="1" applyAlignment="1">
      <alignment/>
    </xf>
    <xf numFmtId="43" fontId="7" fillId="0" borderId="12" xfId="36" applyFont="1" applyBorder="1" applyAlignment="1">
      <alignment horizontal="center" vertical="center" wrapText="1"/>
    </xf>
    <xf numFmtId="43" fontId="7" fillId="0" borderId="12" xfId="36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43" fontId="7" fillId="0" borderId="12" xfId="36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43" fontId="6" fillId="0" borderId="12" xfId="36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7" xfId="0" applyFont="1" applyBorder="1" applyAlignment="1">
      <alignment/>
    </xf>
    <xf numFmtId="43" fontId="6" fillId="0" borderId="17" xfId="36" applyFont="1" applyBorder="1" applyAlignment="1">
      <alignment/>
    </xf>
    <xf numFmtId="0" fontId="6" fillId="0" borderId="18" xfId="0" applyFont="1" applyBorder="1" applyAlignment="1">
      <alignment/>
    </xf>
    <xf numFmtId="43" fontId="6" fillId="0" borderId="19" xfId="36" applyFont="1" applyBorder="1" applyAlignment="1">
      <alignment/>
    </xf>
    <xf numFmtId="0" fontId="7" fillId="0" borderId="18" xfId="0" applyFont="1" applyBorder="1" applyAlignment="1">
      <alignment/>
    </xf>
    <xf numFmtId="43" fontId="7" fillId="0" borderId="19" xfId="36" applyFont="1" applyBorder="1" applyAlignment="1">
      <alignment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43" fontId="7" fillId="0" borderId="22" xfId="36" applyFont="1" applyBorder="1" applyAlignment="1">
      <alignment/>
    </xf>
    <xf numFmtId="0" fontId="6" fillId="0" borderId="11" xfId="0" applyFont="1" applyBorder="1" applyAlignment="1">
      <alignment/>
    </xf>
    <xf numFmtId="43" fontId="7" fillId="0" borderId="0" xfId="36" applyFont="1" applyBorder="1" applyAlignment="1">
      <alignment/>
    </xf>
    <xf numFmtId="0" fontId="6" fillId="0" borderId="0" xfId="0" applyFont="1" applyAlignment="1">
      <alignment horizontal="center"/>
    </xf>
    <xf numFmtId="43" fontId="4" fillId="0" borderId="0" xfId="36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5" fillId="0" borderId="12" xfId="0" applyFont="1" applyBorder="1" applyAlignment="1">
      <alignment/>
    </xf>
    <xf numFmtId="43" fontId="4" fillId="0" borderId="12" xfId="36" applyFont="1" applyBorder="1" applyAlignment="1">
      <alignment/>
    </xf>
    <xf numFmtId="0" fontId="4" fillId="0" borderId="12" xfId="0" applyFont="1" applyBorder="1" applyAlignment="1">
      <alignment horizontal="center"/>
    </xf>
    <xf numFmtId="43" fontId="4" fillId="0" borderId="12" xfId="36" applyFont="1" applyBorder="1" applyAlignment="1">
      <alignment vertical="top"/>
    </xf>
    <xf numFmtId="0" fontId="4" fillId="0" borderId="12" xfId="0" applyFont="1" applyBorder="1" applyAlignment="1">
      <alignment vertical="top" wrapText="1"/>
    </xf>
    <xf numFmtId="43" fontId="4" fillId="0" borderId="12" xfId="36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22" xfId="0" applyFont="1" applyBorder="1" applyAlignment="1">
      <alignment/>
    </xf>
    <xf numFmtId="0" fontId="3" fillId="0" borderId="22" xfId="0" applyFont="1" applyBorder="1" applyAlignment="1">
      <alignment horizontal="center"/>
    </xf>
    <xf numFmtId="43" fontId="3" fillId="0" borderId="22" xfId="36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3" fontId="4" fillId="0" borderId="0" xfId="36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4" fillId="0" borderId="17" xfId="0" applyFont="1" applyBorder="1" applyAlignment="1">
      <alignment/>
    </xf>
    <xf numFmtId="0" fontId="3" fillId="0" borderId="0" xfId="36" applyNumberFormat="1" applyFont="1" applyAlignment="1">
      <alignment/>
    </xf>
    <xf numFmtId="0" fontId="5" fillId="0" borderId="0" xfId="0" applyFont="1" applyAlignment="1">
      <alignment/>
    </xf>
    <xf numFmtId="43" fontId="4" fillId="0" borderId="23" xfId="36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43" fontId="10" fillId="0" borderId="0" xfId="36" applyFont="1" applyAlignment="1">
      <alignment/>
    </xf>
    <xf numFmtId="43" fontId="3" fillId="0" borderId="12" xfId="36" applyFont="1" applyBorder="1" applyAlignment="1">
      <alignment vertical="top"/>
    </xf>
    <xf numFmtId="43" fontId="3" fillId="0" borderId="12" xfId="36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43" fontId="3" fillId="0" borderId="12" xfId="36" applyFont="1" applyBorder="1" applyAlignment="1">
      <alignment horizontal="center"/>
    </xf>
    <xf numFmtId="0" fontId="3" fillId="0" borderId="0" xfId="0" applyFont="1" applyAlignment="1">
      <alignment horizontal="right"/>
    </xf>
    <xf numFmtId="0" fontId="6" fillId="0" borderId="0" xfId="0" applyFont="1" applyFill="1" applyAlignment="1">
      <alignment/>
    </xf>
    <xf numFmtId="43" fontId="6" fillId="0" borderId="12" xfId="36" applyFont="1" applyFill="1" applyBorder="1" applyAlignment="1">
      <alignment/>
    </xf>
    <xf numFmtId="0" fontId="7" fillId="0" borderId="0" xfId="0" applyFont="1" applyBorder="1" applyAlignment="1">
      <alignment horizontal="center"/>
    </xf>
    <xf numFmtId="43" fontId="3" fillId="0" borderId="0" xfId="36" applyFont="1" applyBorder="1" applyAlignment="1">
      <alignment/>
    </xf>
    <xf numFmtId="43" fontId="7" fillId="0" borderId="12" xfId="36" applyFont="1" applyFill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43" fontId="7" fillId="0" borderId="17" xfId="0" applyNumberFormat="1" applyFont="1" applyBorder="1" applyAlignment="1">
      <alignment horizontal="center" vertical="center" wrapText="1"/>
    </xf>
    <xf numFmtId="43" fontId="6" fillId="0" borderId="12" xfId="0" applyNumberFormat="1" applyFont="1" applyBorder="1" applyAlignment="1">
      <alignment/>
    </xf>
    <xf numFmtId="43" fontId="7" fillId="0" borderId="12" xfId="0" applyNumberFormat="1" applyFont="1" applyFill="1" applyBorder="1" applyAlignment="1">
      <alignment horizontal="center" vertical="center" wrapText="1"/>
    </xf>
    <xf numFmtId="43" fontId="6" fillId="0" borderId="12" xfId="36" applyNumberFormat="1" applyFont="1" applyBorder="1" applyAlignment="1">
      <alignment/>
    </xf>
    <xf numFmtId="43" fontId="7" fillId="0" borderId="12" xfId="36" applyNumberFormat="1" applyFont="1" applyBorder="1" applyAlignment="1">
      <alignment/>
    </xf>
    <xf numFmtId="43" fontId="6" fillId="0" borderId="12" xfId="36" applyNumberFormat="1" applyFont="1" applyBorder="1" applyAlignment="1">
      <alignment/>
    </xf>
    <xf numFmtId="43" fontId="6" fillId="0" borderId="0" xfId="0" applyNumberFormat="1" applyFont="1" applyAlignment="1">
      <alignment/>
    </xf>
    <xf numFmtId="4" fontId="7" fillId="0" borderId="20" xfId="36" applyNumberFormat="1" applyFont="1" applyBorder="1" applyAlignment="1">
      <alignment/>
    </xf>
    <xf numFmtId="4" fontId="7" fillId="0" borderId="20" xfId="36" applyNumberFormat="1" applyFont="1" applyFill="1" applyBorder="1" applyAlignment="1">
      <alignment/>
    </xf>
    <xf numFmtId="4" fontId="7" fillId="0" borderId="0" xfId="36" applyNumberFormat="1" applyFont="1" applyBorder="1" applyAlignment="1">
      <alignment/>
    </xf>
    <xf numFmtId="4" fontId="7" fillId="0" borderId="0" xfId="36" applyNumberFormat="1" applyFont="1" applyFill="1" applyBorder="1" applyAlignment="1">
      <alignment/>
    </xf>
    <xf numFmtId="4" fontId="6" fillId="0" borderId="12" xfId="36" applyNumberFormat="1" applyFont="1" applyBorder="1" applyAlignment="1">
      <alignment/>
    </xf>
    <xf numFmtId="4" fontId="6" fillId="0" borderId="12" xfId="36" applyNumberFormat="1" applyFont="1" applyFill="1" applyBorder="1" applyAlignment="1">
      <alignment/>
    </xf>
    <xf numFmtId="43" fontId="6" fillId="0" borderId="0" xfId="36" applyFont="1" applyFill="1" applyAlignment="1">
      <alignment/>
    </xf>
    <xf numFmtId="43" fontId="3" fillId="0" borderId="23" xfId="36" applyFont="1" applyBorder="1" applyAlignment="1">
      <alignment/>
    </xf>
    <xf numFmtId="1" fontId="4" fillId="0" borderId="0" xfId="0" applyNumberFormat="1" applyFont="1" applyAlignment="1">
      <alignment horizontal="left"/>
    </xf>
    <xf numFmtId="0" fontId="4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43" fontId="3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15" fontId="4" fillId="0" borderId="12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43" fontId="4" fillId="0" borderId="12" xfId="36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15" fontId="4" fillId="0" borderId="24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 wrapText="1"/>
    </xf>
    <xf numFmtId="43" fontId="8" fillId="0" borderId="0" xfId="36" applyFont="1" applyAlignment="1">
      <alignment/>
    </xf>
    <xf numFmtId="43" fontId="10" fillId="0" borderId="23" xfId="36" applyFont="1" applyBorder="1" applyAlignment="1">
      <alignment horizontal="center"/>
    </xf>
    <xf numFmtId="43" fontId="4" fillId="0" borderId="24" xfId="36" applyFont="1" applyBorder="1" applyAlignment="1">
      <alignment horizontal="center" vertical="center" wrapText="1"/>
    </xf>
    <xf numFmtId="43" fontId="4" fillId="0" borderId="12" xfId="36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3" fontId="4" fillId="0" borderId="24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43" fontId="4" fillId="0" borderId="12" xfId="36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43" fontId="3" fillId="0" borderId="23" xfId="36" applyFont="1" applyBorder="1" applyAlignment="1">
      <alignment horizontal="center"/>
    </xf>
    <xf numFmtId="43" fontId="4" fillId="0" borderId="12" xfId="36" applyFont="1" applyBorder="1" applyAlignment="1">
      <alignment horizontal="center"/>
    </xf>
    <xf numFmtId="43" fontId="4" fillId="0" borderId="2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3" fontId="3" fillId="0" borderId="22" xfId="36" applyFont="1" applyBorder="1" applyAlignment="1">
      <alignment horizontal="center" vertical="center"/>
    </xf>
    <xf numFmtId="43" fontId="4" fillId="0" borderId="0" xfId="36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43" fontId="4" fillId="0" borderId="17" xfId="36" applyFont="1" applyBorder="1" applyAlignment="1">
      <alignment vertical="center" wrapText="1"/>
    </xf>
    <xf numFmtId="43" fontId="4" fillId="0" borderId="17" xfId="36" applyFont="1" applyBorder="1" applyAlignment="1">
      <alignment horizontal="center" vertical="center"/>
    </xf>
    <xf numFmtId="43" fontId="3" fillId="0" borderId="23" xfId="36" applyFont="1" applyBorder="1" applyAlignment="1">
      <alignment horizontal="center" vertical="center"/>
    </xf>
    <xf numFmtId="43" fontId="3" fillId="0" borderId="12" xfId="36" applyFont="1" applyBorder="1" applyAlignment="1">
      <alignment horizontal="center" vertical="center"/>
    </xf>
    <xf numFmtId="43" fontId="4" fillId="0" borderId="0" xfId="36" applyFont="1" applyAlignment="1">
      <alignment horizontal="center" vertical="center"/>
    </xf>
    <xf numFmtId="43" fontId="4" fillId="0" borderId="12" xfId="36" applyFont="1" applyBorder="1" applyAlignment="1">
      <alignment horizontal="center" vertical="center" wrapText="1"/>
    </xf>
    <xf numFmtId="43" fontId="4" fillId="0" borderId="0" xfId="36" applyFont="1" applyBorder="1" applyAlignment="1">
      <alignment horizontal="center" vertical="center" wrapText="1"/>
    </xf>
    <xf numFmtId="43" fontId="4" fillId="0" borderId="24" xfId="36" applyFont="1" applyBorder="1" applyAlignment="1">
      <alignment horizontal="center" vertical="center"/>
    </xf>
    <xf numFmtId="43" fontId="7" fillId="0" borderId="14" xfId="36" applyFont="1" applyBorder="1" applyAlignment="1">
      <alignment/>
    </xf>
    <xf numFmtId="43" fontId="6" fillId="0" borderId="25" xfId="36" applyFont="1" applyBorder="1" applyAlignment="1">
      <alignment/>
    </xf>
    <xf numFmtId="43" fontId="7" fillId="0" borderId="25" xfId="36" applyFont="1" applyBorder="1" applyAlignment="1">
      <alignment/>
    </xf>
    <xf numFmtId="43" fontId="6" fillId="0" borderId="26" xfId="36" applyFont="1" applyBorder="1" applyAlignment="1">
      <alignment/>
    </xf>
    <xf numFmtId="43" fontId="6" fillId="0" borderId="0" xfId="36" applyFont="1" applyBorder="1" applyAlignment="1">
      <alignment/>
    </xf>
    <xf numFmtId="0" fontId="7" fillId="0" borderId="0" xfId="0" applyFont="1" applyAlignment="1">
      <alignment/>
    </xf>
    <xf numFmtId="43" fontId="6" fillId="0" borderId="11" xfId="36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2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43" fontId="3" fillId="0" borderId="17" xfId="36" applyFont="1" applyBorder="1" applyAlignment="1">
      <alignment horizontal="center" vertical="center" wrapText="1"/>
    </xf>
    <xf numFmtId="43" fontId="4" fillId="0" borderId="24" xfId="36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591;&#3610;&#3585;&#3634;&#3619;&#3648;&#3591;&#3636;&#3609;%20&#3611;&#3637;%202555%20&#3605;&#3633;&#3657;&#3591;&#3649;&#3605;&#3656;&#3648;&#3604;&#3639;&#3629;&#3609;&#3585;.&#3614;.&#3648;&#3611;&#3655;&#3609;&#3605;&#3657;&#3609;&#3652;&#3611;\&#3591;&#3610;&#3585;&#3634;&#3619;&#3648;&#3591;&#3636;&#3609;&#3611;&#3619;&#3632;&#3592;&#3635;&#3648;&#3604;&#3639;&#3629;&#3609;%20&#3611;&#3637;%20255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591;&#3634;&#3609;&#3585;&#3634;&#3619;&#3648;&#3591;&#3636;&#3609;&#3649;&#3621;&#3632;&#3610;&#3633;&#3597;&#3594;&#3637;%202554-55\&#3591;&#3610;%20&#3626;&#3636;&#3591;&#3627;&#3634;&#3588;&#3617;-&#3585;&#3633;&#3609;&#3618;&#3634;&#3618;&#3609;%202555.xlsb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mboon\AppData\Local\Temp\&#3619;&#3634;&#3618;&#3592;&#3656;&#3634;&#3618;&#3649;&#3618;&#3585;&#3605;&#3634;&#3617;&#3649;&#3612;&#3609;&#3591;&#3634;&#3609;%20&#3611;&#3637;%2025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mboon\AppData\Local\Temp\&#3619;&#3634;&#3618;&#3592;&#3656;&#3634;&#3618;&#3649;&#3618;&#3585;&#3605;&#3634;&#3617;&#3649;&#3612;&#3609;&#3591;&#3634;&#3609;%20&#3611;&#3637;%20255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งบดุลบัญชี"/>
      <sheetName val="ใบผ่านรายการบัญชีมาตรฐาน"/>
      <sheetName val="ใบผ่านรายการบัญชีมาตรฐาน (2)"/>
      <sheetName val="ใบผ่านรายการทั่วไป"/>
      <sheetName val="ใบผ่านรายการ 5 มี.ค.55"/>
      <sheetName val="งบทดลอง"/>
      <sheetName val="หมายเหตุ1 ประกอบงบ"/>
      <sheetName val="หมายเหตุ 2, 3 ประกอบงบ"/>
      <sheetName val="กระแสเงินสด"/>
      <sheetName val="รับ-จ่ายเงินสด"/>
      <sheetName val="กระดาษทำการกระทบยอด"/>
      <sheetName val="กระทบยอดเงินสะสม"/>
      <sheetName val="สถานะการเงินประจำวัน"/>
      <sheetName val="เศรษฐกิจชุมชน"/>
    </sheetNames>
    <sheetDataSet>
      <sheetData sheetId="0">
        <row r="15">
          <cell r="BY15">
            <v>888687.0499999999</v>
          </cell>
        </row>
        <row r="17">
          <cell r="BY17">
            <v>5000000</v>
          </cell>
        </row>
        <row r="30">
          <cell r="BZ30">
            <v>0</v>
          </cell>
        </row>
        <row r="37">
          <cell r="BZ37">
            <v>1850</v>
          </cell>
        </row>
        <row r="38">
          <cell r="BZ38">
            <v>888595.5299999999</v>
          </cell>
        </row>
        <row r="39">
          <cell r="BZ39">
            <v>14279.47</v>
          </cell>
        </row>
        <row r="40">
          <cell r="BZ40">
            <v>750</v>
          </cell>
        </row>
        <row r="43">
          <cell r="F43">
            <v>10632293.65</v>
          </cell>
        </row>
        <row r="44">
          <cell r="BZ44">
            <v>8940367.63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งบดุลบัญชี"/>
      <sheetName val="ใบผ่านรายการบัญชีมาตรฐาน"/>
      <sheetName val="ใบผ่านรายการบัญชีมาตรฐาน (2)"/>
      <sheetName val="ใบผ่านรายการทั่วไป"/>
      <sheetName val="ใบผ่านรายการทั่วไป30 ก.ย."/>
      <sheetName val="ใบผ่านรายการ 5 มี.ค.55"/>
      <sheetName val="งบทดลอง"/>
      <sheetName val="หมายเหตุ1 ประกอบงบ"/>
      <sheetName val="หมายเหตุ 2, 3 ประกอบงบ"/>
      <sheetName val="กระแสเงินสด"/>
      <sheetName val="รับ-จ่ายเงินสด"/>
      <sheetName val="กระดาษทำการกระทบยอด"/>
      <sheetName val="กระทบยอดเงินสะสม"/>
      <sheetName val="สถานะการเงินประจำวัน"/>
      <sheetName val="เศรษฐกิจชุมชน"/>
    </sheetNames>
    <sheetDataSet>
      <sheetData sheetId="0">
        <row r="43">
          <cell r="CD43">
            <v>12825533.190000001</v>
          </cell>
        </row>
        <row r="50">
          <cell r="CA50">
            <v>181788.67</v>
          </cell>
        </row>
        <row r="54">
          <cell r="BZ54">
            <v>96161.4</v>
          </cell>
        </row>
        <row r="65">
          <cell r="BZ65">
            <v>169077.32</v>
          </cell>
        </row>
        <row r="69">
          <cell r="CA69">
            <v>273125</v>
          </cell>
        </row>
        <row r="71">
          <cell r="BZ71">
            <v>40700</v>
          </cell>
        </row>
        <row r="75">
          <cell r="BZ75">
            <v>0</v>
          </cell>
        </row>
        <row r="78">
          <cell r="BZ78">
            <v>13148527.120000001</v>
          </cell>
        </row>
        <row r="89">
          <cell r="BZ89">
            <v>14359388</v>
          </cell>
        </row>
        <row r="91">
          <cell r="BZ91">
            <v>10000</v>
          </cell>
        </row>
        <row r="94">
          <cell r="BZ94">
            <v>11264708.59</v>
          </cell>
        </row>
      </sheetData>
      <sheetData sheetId="12">
        <row r="176">
          <cell r="U176">
            <v>2262641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จ่ายแผน"/>
      <sheetName val="จ่ายเดือน"/>
      <sheetName val="ทั่วไป,คลัง"/>
      <sheetName val="สงบ"/>
      <sheetName val="ศึกษา"/>
      <sheetName val="สธ."/>
      <sheetName val="สงเคราะห์"/>
      <sheetName val="เคหะ"/>
      <sheetName val="สร้างความเข้มแข็ง"/>
      <sheetName val="ศาสนาฯ"/>
      <sheetName val="การเกษตร"/>
      <sheetName val="การพาณิชย์"/>
      <sheetName val="งบกลาง"/>
    </sheetNames>
    <sheetDataSet>
      <sheetData sheetId="0">
        <row r="9">
          <cell r="E9">
            <v>1037140</v>
          </cell>
        </row>
        <row r="20">
          <cell r="E20">
            <v>2227200</v>
          </cell>
        </row>
        <row r="26">
          <cell r="E26">
            <v>3923300</v>
          </cell>
        </row>
        <row r="30">
          <cell r="E30">
            <v>284000</v>
          </cell>
        </row>
        <row r="33">
          <cell r="E33">
            <v>1081400</v>
          </cell>
        </row>
        <row r="37">
          <cell r="E37">
            <v>1791200</v>
          </cell>
        </row>
        <row r="48">
          <cell r="E48">
            <v>4526320</v>
          </cell>
        </row>
        <row r="94">
          <cell r="E94">
            <v>3332940</v>
          </cell>
        </row>
        <row r="108">
          <cell r="E108">
            <v>790000</v>
          </cell>
        </row>
        <row r="116">
          <cell r="E116">
            <v>483200</v>
          </cell>
        </row>
        <row r="125">
          <cell r="E125">
            <v>3365100</v>
          </cell>
        </row>
        <row r="133">
          <cell r="E133">
            <v>2559200</v>
          </cell>
        </row>
        <row r="142">
          <cell r="E142">
            <v>35000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จ่ายแผน"/>
      <sheetName val="จ่ายเดือน"/>
      <sheetName val="ทั่วไป,คลัง"/>
      <sheetName val="สงบ"/>
      <sheetName val="ศึกษา"/>
      <sheetName val="สธ."/>
      <sheetName val="สงเคราะห์"/>
      <sheetName val="เคหะ"/>
      <sheetName val="สร้างความเข้มแข็ง"/>
      <sheetName val="ศาสนาฯ"/>
      <sheetName val="การเกษตร"/>
      <sheetName val="การพาณิชย์"/>
      <sheetName val="งบกลาง"/>
      <sheetName val="งบกลาง (2)"/>
    </sheetNames>
    <sheetDataSet>
      <sheetData sheetId="0">
        <row r="9"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815254.16</v>
          </cell>
        </row>
        <row r="20">
          <cell r="H20">
            <v>2746828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</row>
        <row r="26">
          <cell r="H26">
            <v>2512031.08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415198.02999999997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</row>
        <row r="30">
          <cell r="H30">
            <v>287760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</row>
        <row r="33">
          <cell r="H33">
            <v>944754.8300000001</v>
          </cell>
          <cell r="I33">
            <v>0</v>
          </cell>
          <cell r="J33">
            <v>61716.77</v>
          </cell>
          <cell r="K33">
            <v>0</v>
          </cell>
          <cell r="L33">
            <v>0</v>
          </cell>
          <cell r="M33">
            <v>406586.77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</row>
        <row r="37">
          <cell r="H37">
            <v>1420090</v>
          </cell>
          <cell r="I37">
            <v>137400</v>
          </cell>
          <cell r="J37">
            <v>0</v>
          </cell>
          <cell r="K37">
            <v>0</v>
          </cell>
          <cell r="L37">
            <v>0</v>
          </cell>
          <cell r="M37">
            <v>33330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</row>
        <row r="48">
          <cell r="H48">
            <v>729441.86</v>
          </cell>
          <cell r="I48">
            <v>45474</v>
          </cell>
          <cell r="J48">
            <v>895500</v>
          </cell>
          <cell r="K48">
            <v>0</v>
          </cell>
          <cell r="L48">
            <v>0</v>
          </cell>
          <cell r="M48">
            <v>42124</v>
          </cell>
          <cell r="N48">
            <v>87580</v>
          </cell>
          <cell r="O48">
            <v>861856</v>
          </cell>
          <cell r="P48">
            <v>11400</v>
          </cell>
          <cell r="Q48">
            <v>0</v>
          </cell>
          <cell r="R48">
            <v>0</v>
          </cell>
        </row>
        <row r="94">
          <cell r="H94">
            <v>611946</v>
          </cell>
          <cell r="I94">
            <v>79980</v>
          </cell>
          <cell r="J94">
            <v>1741914</v>
          </cell>
          <cell r="K94">
            <v>209800</v>
          </cell>
          <cell r="L94">
            <v>0</v>
          </cell>
          <cell r="M94">
            <v>211245</v>
          </cell>
          <cell r="N94">
            <v>0</v>
          </cell>
          <cell r="O94">
            <v>33168</v>
          </cell>
          <cell r="P94">
            <v>0</v>
          </cell>
          <cell r="Q94">
            <v>66377</v>
          </cell>
          <cell r="R94">
            <v>0</v>
          </cell>
        </row>
        <row r="108">
          <cell r="H108">
            <v>267138.37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425930.15</v>
          </cell>
          <cell r="R108">
            <v>0</v>
          </cell>
        </row>
        <row r="116">
          <cell r="H116">
            <v>187190</v>
          </cell>
          <cell r="I116">
            <v>0</v>
          </cell>
          <cell r="J116">
            <v>8000</v>
          </cell>
          <cell r="K116">
            <v>80000</v>
          </cell>
          <cell r="L116">
            <v>0</v>
          </cell>
          <cell r="M116">
            <v>143220</v>
          </cell>
          <cell r="N116">
            <v>0</v>
          </cell>
          <cell r="O116">
            <v>0</v>
          </cell>
          <cell r="P116">
            <v>0</v>
          </cell>
          <cell r="Q116">
            <v>29300</v>
          </cell>
          <cell r="R116">
            <v>0</v>
          </cell>
        </row>
        <row r="125">
          <cell r="H125">
            <v>0</v>
          </cell>
          <cell r="I125">
            <v>0</v>
          </cell>
          <cell r="J125">
            <v>21000</v>
          </cell>
          <cell r="K125">
            <v>0</v>
          </cell>
          <cell r="L125">
            <v>0</v>
          </cell>
          <cell r="M125">
            <v>3271935.5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</row>
        <row r="133">
          <cell r="H133">
            <v>20000</v>
          </cell>
          <cell r="I133">
            <v>0</v>
          </cell>
          <cell r="J133">
            <v>2172200</v>
          </cell>
          <cell r="K133">
            <v>120000</v>
          </cell>
          <cell r="L133">
            <v>0</v>
          </cell>
          <cell r="M133">
            <v>0</v>
          </cell>
          <cell r="N133">
            <v>24000</v>
          </cell>
          <cell r="O133">
            <v>176000</v>
          </cell>
          <cell r="P133">
            <v>0</v>
          </cell>
          <cell r="Q133">
            <v>0</v>
          </cell>
          <cell r="R133">
            <v>0</v>
          </cell>
        </row>
        <row r="142">
          <cell r="H142">
            <v>25000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</row>
        <row r="148"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10146963.84</v>
          </cell>
        </row>
        <row r="154"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921486.12</v>
          </cell>
        </row>
        <row r="158"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50672</v>
          </cell>
        </row>
        <row r="162"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10000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</row>
        <row r="166"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112913.69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33"/>
  <sheetViews>
    <sheetView view="pageBreakPreview" zoomScaleSheetLayoutView="100" zoomScalePageLayoutView="0" workbookViewId="0" topLeftCell="A1">
      <selection activeCell="C9" sqref="C9"/>
    </sheetView>
  </sheetViews>
  <sheetFormatPr defaultColWidth="9.140625" defaultRowHeight="12.75"/>
  <cols>
    <col min="1" max="7" width="9.140625" style="2" customWidth="1"/>
    <col min="8" max="8" width="21.421875" style="4" customWidth="1"/>
    <col min="9" max="16384" width="9.140625" style="2" customWidth="1"/>
  </cols>
  <sheetData>
    <row r="1" spans="1:8" ht="18.75">
      <c r="A1" s="150" t="s">
        <v>106</v>
      </c>
      <c r="B1" s="150"/>
      <c r="C1" s="150"/>
      <c r="D1" s="150"/>
      <c r="E1" s="150"/>
      <c r="F1" s="150"/>
      <c r="G1" s="150"/>
      <c r="H1" s="150"/>
    </row>
    <row r="2" spans="1:8" ht="18.75">
      <c r="A2" s="150" t="s">
        <v>44</v>
      </c>
      <c r="B2" s="150"/>
      <c r="C2" s="150"/>
      <c r="D2" s="150"/>
      <c r="E2" s="150"/>
      <c r="F2" s="150"/>
      <c r="G2" s="150"/>
      <c r="H2" s="150"/>
    </row>
    <row r="3" spans="1:8" ht="18.75">
      <c r="A3" s="150" t="s">
        <v>213</v>
      </c>
      <c r="B3" s="150"/>
      <c r="C3" s="150"/>
      <c r="D3" s="150"/>
      <c r="E3" s="150"/>
      <c r="F3" s="150"/>
      <c r="G3" s="150"/>
      <c r="H3" s="150"/>
    </row>
    <row r="5" spans="1:8" ht="18.75">
      <c r="A5" s="151" t="s">
        <v>45</v>
      </c>
      <c r="B5" s="151"/>
      <c r="C5" s="151"/>
      <c r="D5" s="151"/>
      <c r="E5" s="151"/>
      <c r="F5" s="151"/>
      <c r="G5" s="151"/>
      <c r="H5" s="151"/>
    </row>
    <row r="6" spans="1:8" ht="19.5" thickBot="1">
      <c r="A6" s="2" t="s">
        <v>97</v>
      </c>
      <c r="H6" s="3">
        <f>SUM('งบทรัพย์สิน(1)'!F30)</f>
        <v>30234772</v>
      </c>
    </row>
    <row r="7" spans="1:8" ht="19.5" thickTop="1">
      <c r="A7" s="2" t="s">
        <v>102</v>
      </c>
      <c r="H7" s="4">
        <f>SUM('ประกอบงบ (2),(3)'!E13)</f>
        <v>25026518.34</v>
      </c>
    </row>
    <row r="8" spans="1:8" ht="18.75">
      <c r="A8" s="2" t="s">
        <v>98</v>
      </c>
      <c r="H8" s="4">
        <v>1485032.8</v>
      </c>
    </row>
    <row r="9" spans="1:8" ht="18.75">
      <c r="A9" s="2" t="s">
        <v>99</v>
      </c>
      <c r="H9" s="4">
        <v>15463.8</v>
      </c>
    </row>
    <row r="10" spans="1:8" ht="18.75">
      <c r="A10" s="2" t="s">
        <v>141</v>
      </c>
      <c r="H10" s="4">
        <v>171906.86</v>
      </c>
    </row>
    <row r="11" spans="1:8" ht="18.75">
      <c r="A11" s="2" t="s">
        <v>164</v>
      </c>
      <c r="H11" s="4">
        <v>122133</v>
      </c>
    </row>
    <row r="12" spans="1:8" ht="18.75">
      <c r="A12" s="2" t="s">
        <v>165</v>
      </c>
      <c r="H12" s="4">
        <v>0</v>
      </c>
    </row>
    <row r="14" spans="3:8" ht="19.5" thickBot="1">
      <c r="C14" s="5" t="s">
        <v>18</v>
      </c>
      <c r="D14" s="5"/>
      <c r="H14" s="6">
        <f>SUM(H6:H13)</f>
        <v>57055826.8</v>
      </c>
    </row>
    <row r="15" ht="19.5" thickTop="1"/>
    <row r="16" spans="1:8" ht="18.75">
      <c r="A16" s="151" t="s">
        <v>100</v>
      </c>
      <c r="B16" s="151"/>
      <c r="C16" s="151"/>
      <c r="D16" s="151"/>
      <c r="E16" s="151"/>
      <c r="F16" s="151"/>
      <c r="G16" s="151"/>
      <c r="H16" s="151"/>
    </row>
    <row r="17" spans="1:8" ht="19.5" thickBot="1">
      <c r="A17" s="7" t="s">
        <v>101</v>
      </c>
      <c r="B17" s="7"/>
      <c r="C17" s="7"/>
      <c r="H17" s="3">
        <f>H6</f>
        <v>30234772</v>
      </c>
    </row>
    <row r="18" spans="1:8" ht="19.5" thickTop="1">
      <c r="A18" s="7" t="s">
        <v>143</v>
      </c>
      <c r="B18" s="7"/>
      <c r="C18" s="7"/>
      <c r="H18" s="8">
        <f>+'ประกอบงบ (2),(3)'!E25</f>
        <v>1583524.7499999998</v>
      </c>
    </row>
    <row r="19" spans="1:8" ht="18.75">
      <c r="A19" s="7" t="s">
        <v>109</v>
      </c>
      <c r="B19" s="7"/>
      <c r="C19" s="7"/>
      <c r="H19" s="9">
        <f>+'ค้างจ่าย (4)'!C17</f>
        <v>982086.5</v>
      </c>
    </row>
    <row r="20" spans="1:8" ht="18.75">
      <c r="A20" s="7" t="s">
        <v>140</v>
      </c>
      <c r="B20" s="7"/>
      <c r="C20" s="7"/>
      <c r="H20" s="9">
        <v>1000000</v>
      </c>
    </row>
    <row r="21" spans="1:8" ht="18.75">
      <c r="A21" s="7" t="s">
        <v>145</v>
      </c>
      <c r="B21" s="7"/>
      <c r="C21" s="7"/>
      <c r="H21" s="9">
        <v>9100</v>
      </c>
    </row>
    <row r="22" spans="1:8" ht="18.75">
      <c r="A22" s="2" t="s">
        <v>179</v>
      </c>
      <c r="B22" s="7"/>
      <c r="C22" s="7"/>
      <c r="H22" s="9">
        <f>SUM('[1]งบดุลบัญชี'!$BZ$30)</f>
        <v>0</v>
      </c>
    </row>
    <row r="23" spans="1:8" ht="18.75">
      <c r="A23" s="7" t="s">
        <v>110</v>
      </c>
      <c r="B23" s="7"/>
      <c r="C23" s="7"/>
      <c r="H23" s="8">
        <f>SUM('[1]งบดุลบัญชี'!$BZ$44+'เงินสะสม (5)'!C8)</f>
        <v>10420810.3625</v>
      </c>
    </row>
    <row r="24" spans="1:8" ht="18.75">
      <c r="A24" s="7" t="s">
        <v>16</v>
      </c>
      <c r="B24" s="7"/>
      <c r="C24" s="7"/>
      <c r="H24" s="8">
        <f>SUM('เงินสะสม (5)'!D20)</f>
        <v>12825533.1875</v>
      </c>
    </row>
    <row r="25" spans="1:8" ht="18.75">
      <c r="A25" s="7"/>
      <c r="B25" s="7"/>
      <c r="C25" s="7"/>
      <c r="H25" s="8"/>
    </row>
    <row r="26" spans="3:8" ht="19.5" thickBot="1">
      <c r="C26" s="5" t="s">
        <v>18</v>
      </c>
      <c r="D26" s="5"/>
      <c r="H26" s="6">
        <f>SUM(H17:H25)</f>
        <v>57055826.8</v>
      </c>
    </row>
    <row r="27" ht="19.5" thickTop="1"/>
    <row r="28" ht="18.75">
      <c r="H28" s="10"/>
    </row>
    <row r="30" spans="2:9" ht="18.75">
      <c r="B30" s="120" t="s">
        <v>169</v>
      </c>
      <c r="C30" s="4"/>
      <c r="D30" s="149" t="s">
        <v>170</v>
      </c>
      <c r="E30" s="149"/>
      <c r="F30" s="149"/>
      <c r="G30" s="149" t="s">
        <v>171</v>
      </c>
      <c r="H30" s="149"/>
      <c r="I30" s="149"/>
    </row>
    <row r="31" spans="2:9" ht="18.75">
      <c r="B31" s="120" t="s">
        <v>108</v>
      </c>
      <c r="C31" s="4"/>
      <c r="D31" s="149" t="s">
        <v>94</v>
      </c>
      <c r="E31" s="149"/>
      <c r="F31" s="149"/>
      <c r="G31" s="149" t="str">
        <f>+D31</f>
        <v>(นายวสันต์  ไทรแก้ว)</v>
      </c>
      <c r="H31" s="149"/>
      <c r="I31" s="149"/>
    </row>
    <row r="32" spans="2:9" ht="18.75">
      <c r="B32" s="120" t="s">
        <v>216</v>
      </c>
      <c r="C32" s="4"/>
      <c r="D32" s="149" t="s">
        <v>95</v>
      </c>
      <c r="E32" s="149"/>
      <c r="F32" s="149"/>
      <c r="G32" s="149" t="s">
        <v>217</v>
      </c>
      <c r="H32" s="149"/>
      <c r="I32" s="149"/>
    </row>
    <row r="33" spans="2:9" ht="18.75">
      <c r="B33" s="120" t="s">
        <v>96</v>
      </c>
      <c r="C33" s="4"/>
      <c r="D33" s="149"/>
      <c r="E33" s="149"/>
      <c r="F33" s="149"/>
      <c r="G33" s="149" t="s">
        <v>107</v>
      </c>
      <c r="H33" s="149"/>
      <c r="I33" s="149"/>
    </row>
  </sheetData>
  <sheetProtection/>
  <mergeCells count="13">
    <mergeCell ref="G32:I32"/>
    <mergeCell ref="D33:F33"/>
    <mergeCell ref="G33:I33"/>
    <mergeCell ref="A1:H1"/>
    <mergeCell ref="A2:H2"/>
    <mergeCell ref="A3:H3"/>
    <mergeCell ref="A5:H5"/>
    <mergeCell ref="D32:F32"/>
    <mergeCell ref="A16:H16"/>
    <mergeCell ref="D31:F31"/>
    <mergeCell ref="D30:F30"/>
    <mergeCell ref="G30:I30"/>
    <mergeCell ref="G31:I31"/>
  </mergeCells>
  <printOptions/>
  <pageMargins left="0.7480314960629921" right="0.7480314960629921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L64"/>
  <sheetViews>
    <sheetView view="pageBreakPreview" zoomScale="110" zoomScaleNormal="110" zoomScaleSheetLayoutView="110" zoomScalePageLayoutView="0" workbookViewId="0" topLeftCell="A20">
      <selection activeCell="A35" sqref="A35:I38"/>
    </sheetView>
  </sheetViews>
  <sheetFormatPr defaultColWidth="9.140625" defaultRowHeight="12.75"/>
  <cols>
    <col min="1" max="1" width="1.7109375" style="12" customWidth="1"/>
    <col min="2" max="2" width="19.8515625" style="12" customWidth="1"/>
    <col min="3" max="3" width="12.00390625" style="13" customWidth="1"/>
    <col min="4" max="4" width="11.00390625" style="12" customWidth="1"/>
    <col min="5" max="5" width="10.8515625" style="12" customWidth="1"/>
    <col min="6" max="6" width="12.421875" style="13" customWidth="1"/>
    <col min="7" max="7" width="7.28125" style="12" customWidth="1"/>
    <col min="8" max="8" width="9.57421875" style="13" customWidth="1"/>
    <col min="9" max="9" width="12.00390625" style="12" customWidth="1"/>
    <col min="10" max="16384" width="9.140625" style="12" customWidth="1"/>
  </cols>
  <sheetData>
    <row r="1" spans="4:9" ht="15.75">
      <c r="D1" s="13"/>
      <c r="E1" s="13"/>
      <c r="F1" s="14"/>
      <c r="I1" s="12" t="s">
        <v>61</v>
      </c>
    </row>
    <row r="2" spans="1:9" ht="15.75">
      <c r="A2" s="153" t="s">
        <v>111</v>
      </c>
      <c r="B2" s="153"/>
      <c r="C2" s="153"/>
      <c r="D2" s="153"/>
      <c r="E2" s="153"/>
      <c r="F2" s="153"/>
      <c r="G2" s="153"/>
      <c r="H2" s="153"/>
      <c r="I2" s="153"/>
    </row>
    <row r="3" spans="1:9" ht="15.75">
      <c r="A3" s="153" t="s">
        <v>62</v>
      </c>
      <c r="B3" s="153"/>
      <c r="C3" s="153"/>
      <c r="D3" s="153"/>
      <c r="E3" s="153"/>
      <c r="F3" s="153"/>
      <c r="G3" s="153"/>
      <c r="H3" s="153"/>
      <c r="I3" s="153"/>
    </row>
    <row r="4" spans="1:9" ht="15.75">
      <c r="A4" s="154" t="s">
        <v>187</v>
      </c>
      <c r="B4" s="154"/>
      <c r="C4" s="154"/>
      <c r="D4" s="154"/>
      <c r="E4" s="154"/>
      <c r="F4" s="154"/>
      <c r="G4" s="154"/>
      <c r="H4" s="154"/>
      <c r="I4" s="154"/>
    </row>
    <row r="5" spans="1:9" ht="31.5">
      <c r="A5" s="155" t="s">
        <v>63</v>
      </c>
      <c r="B5" s="156"/>
      <c r="C5" s="15" t="s">
        <v>64</v>
      </c>
      <c r="D5" s="16" t="s">
        <v>65</v>
      </c>
      <c r="E5" s="15" t="s">
        <v>66</v>
      </c>
      <c r="F5" s="15" t="s">
        <v>67</v>
      </c>
      <c r="G5" s="157" t="s">
        <v>68</v>
      </c>
      <c r="H5" s="157"/>
      <c r="I5" s="15" t="s">
        <v>69</v>
      </c>
    </row>
    <row r="6" spans="1:9" ht="15.75">
      <c r="A6" s="17" t="s">
        <v>70</v>
      </c>
      <c r="B6" s="18"/>
      <c r="C6" s="19"/>
      <c r="D6" s="19"/>
      <c r="E6" s="19"/>
      <c r="F6" s="19"/>
      <c r="G6" s="17"/>
      <c r="H6" s="142"/>
      <c r="I6" s="19"/>
    </row>
    <row r="7" spans="1:9" ht="15.75">
      <c r="A7" s="20"/>
      <c r="B7" s="21" t="s">
        <v>72</v>
      </c>
      <c r="C7" s="22">
        <v>0</v>
      </c>
      <c r="D7" s="22"/>
      <c r="E7" s="22"/>
      <c r="F7" s="19">
        <f aca="true" t="shared" si="0" ref="F7:F12">SUM(C7+D7-E7)</f>
        <v>0</v>
      </c>
      <c r="G7" s="23" t="s">
        <v>71</v>
      </c>
      <c r="H7" s="22"/>
      <c r="I7" s="22">
        <f>17638744+D30</f>
        <v>17899874</v>
      </c>
    </row>
    <row r="8" spans="1:9" ht="15.75">
      <c r="A8" s="24"/>
      <c r="B8" s="25" t="s">
        <v>74</v>
      </c>
      <c r="C8" s="22">
        <v>5746050</v>
      </c>
      <c r="D8" s="22"/>
      <c r="E8" s="22"/>
      <c r="F8" s="19">
        <f>SUM(C8+D8-E8)</f>
        <v>5746050</v>
      </c>
      <c r="G8" s="23" t="s">
        <v>73</v>
      </c>
      <c r="H8" s="22"/>
      <c r="I8" s="22">
        <v>12109898</v>
      </c>
    </row>
    <row r="9" spans="1:9" ht="15.75">
      <c r="A9" s="24"/>
      <c r="B9" s="25" t="s">
        <v>76</v>
      </c>
      <c r="C9" s="22">
        <v>946200</v>
      </c>
      <c r="D9" s="22"/>
      <c r="E9" s="22"/>
      <c r="F9" s="19">
        <f t="shared" si="0"/>
        <v>946200</v>
      </c>
      <c r="G9" s="26" t="s">
        <v>75</v>
      </c>
      <c r="H9" s="27"/>
      <c r="I9" s="27">
        <v>225000</v>
      </c>
    </row>
    <row r="10" spans="1:9" ht="15.75">
      <c r="A10" s="24"/>
      <c r="B10" s="25" t="s">
        <v>79</v>
      </c>
      <c r="C10" s="22">
        <v>52500</v>
      </c>
      <c r="D10" s="22"/>
      <c r="E10" s="22"/>
      <c r="F10" s="19">
        <f t="shared" si="0"/>
        <v>52500</v>
      </c>
      <c r="G10" s="28" t="s">
        <v>77</v>
      </c>
      <c r="H10" s="143"/>
      <c r="I10" s="29"/>
    </row>
    <row r="11" spans="1:9" ht="15.75">
      <c r="A11" s="24"/>
      <c r="B11" s="25" t="s">
        <v>80</v>
      </c>
      <c r="C11" s="22">
        <v>99500</v>
      </c>
      <c r="D11" s="22"/>
      <c r="E11" s="22"/>
      <c r="F11" s="19">
        <f t="shared" si="0"/>
        <v>99500</v>
      </c>
      <c r="G11" s="28" t="s">
        <v>78</v>
      </c>
      <c r="H11" s="143"/>
      <c r="I11" s="29"/>
    </row>
    <row r="12" spans="1:9" ht="15.75">
      <c r="A12" s="24"/>
      <c r="B12" s="25" t="s">
        <v>81</v>
      </c>
      <c r="C12" s="22">
        <v>13847431</v>
      </c>
      <c r="D12" s="22"/>
      <c r="E12" s="22"/>
      <c r="F12" s="19">
        <f t="shared" si="0"/>
        <v>13847431</v>
      </c>
      <c r="G12" s="28"/>
      <c r="H12" s="143"/>
      <c r="I12" s="29"/>
    </row>
    <row r="13" spans="1:9" ht="15.75">
      <c r="A13" s="24"/>
      <c r="B13" s="25" t="s">
        <v>82</v>
      </c>
      <c r="C13" s="22">
        <v>414200</v>
      </c>
      <c r="D13" s="22"/>
      <c r="E13" s="22"/>
      <c r="F13" s="19">
        <f>SUM(C13+D13-E13)</f>
        <v>414200</v>
      </c>
      <c r="G13" s="28"/>
      <c r="H13" s="143"/>
      <c r="I13" s="29"/>
    </row>
    <row r="14" spans="1:9" ht="15.75">
      <c r="A14" s="24"/>
      <c r="B14" s="25" t="s">
        <v>214</v>
      </c>
      <c r="C14" s="22">
        <v>38000</v>
      </c>
      <c r="D14" s="22"/>
      <c r="E14" s="22"/>
      <c r="F14" s="19">
        <f>SUM(C14+D14-E14)</f>
        <v>38000</v>
      </c>
      <c r="G14" s="28"/>
      <c r="H14" s="143"/>
      <c r="I14" s="29"/>
    </row>
    <row r="15" spans="1:9" ht="15.75">
      <c r="A15" s="24"/>
      <c r="B15" s="25" t="s">
        <v>215</v>
      </c>
      <c r="C15" s="22">
        <v>374600</v>
      </c>
      <c r="D15" s="22"/>
      <c r="E15" s="22"/>
      <c r="F15" s="19">
        <f>SUM(C15+D15-E15)</f>
        <v>374600</v>
      </c>
      <c r="G15" s="28"/>
      <c r="H15" s="143"/>
      <c r="I15" s="29"/>
    </row>
    <row r="16" spans="1:9" ht="15.75">
      <c r="A16" s="17" t="s">
        <v>83</v>
      </c>
      <c r="B16" s="18"/>
      <c r="C16" s="19"/>
      <c r="D16" s="19"/>
      <c r="E16" s="19"/>
      <c r="F16" s="19"/>
      <c r="G16" s="30"/>
      <c r="H16" s="144"/>
      <c r="I16" s="31"/>
    </row>
    <row r="17" spans="1:9" ht="15.75">
      <c r="A17" s="24"/>
      <c r="B17" s="25" t="s">
        <v>84</v>
      </c>
      <c r="C17" s="22">
        <v>811705</v>
      </c>
      <c r="D17" s="22">
        <f>13000+6000+2000+12000+5000+1200</f>
        <v>39200</v>
      </c>
      <c r="E17" s="22"/>
      <c r="F17" s="19">
        <f>SUM(C17+D17-E17)</f>
        <v>850905</v>
      </c>
      <c r="G17" s="28"/>
      <c r="H17" s="143"/>
      <c r="I17" s="29"/>
    </row>
    <row r="18" spans="1:9" ht="15.75">
      <c r="A18" s="24"/>
      <c r="B18" s="25" t="s">
        <v>85</v>
      </c>
      <c r="C18" s="22">
        <v>1291682</v>
      </c>
      <c r="D18" s="27"/>
      <c r="E18" s="22"/>
      <c r="F18" s="19">
        <f aca="true" t="shared" si="1" ref="F18:F28">SUM(C18+D18-E18)</f>
        <v>1291682</v>
      </c>
      <c r="G18" s="28"/>
      <c r="H18" s="143"/>
      <c r="I18" s="29"/>
    </row>
    <row r="19" spans="1:9" ht="15.75">
      <c r="A19" s="24"/>
      <c r="B19" s="25" t="s">
        <v>86</v>
      </c>
      <c r="C19" s="22">
        <v>3958000</v>
      </c>
      <c r="D19" s="22"/>
      <c r="E19" s="22"/>
      <c r="F19" s="19">
        <f t="shared" si="1"/>
        <v>3958000</v>
      </c>
      <c r="G19" s="28"/>
      <c r="H19" s="143"/>
      <c r="I19" s="29"/>
    </row>
    <row r="20" spans="1:9" ht="15.75">
      <c r="A20" s="24"/>
      <c r="B20" s="25" t="s">
        <v>87</v>
      </c>
      <c r="C20" s="22">
        <v>295400</v>
      </c>
      <c r="D20" s="22">
        <v>29300</v>
      </c>
      <c r="E20" s="22"/>
      <c r="F20" s="19">
        <f t="shared" si="1"/>
        <v>324700</v>
      </c>
      <c r="G20" s="28"/>
      <c r="H20" s="143"/>
      <c r="I20" s="29"/>
    </row>
    <row r="21" spans="1:9" ht="15.75">
      <c r="A21" s="24"/>
      <c r="B21" s="25" t="s">
        <v>137</v>
      </c>
      <c r="C21" s="22">
        <v>177400</v>
      </c>
      <c r="D21" s="22"/>
      <c r="E21" s="22"/>
      <c r="F21" s="19">
        <f t="shared" si="1"/>
        <v>177400</v>
      </c>
      <c r="G21" s="28"/>
      <c r="H21" s="143"/>
      <c r="I21" s="29"/>
    </row>
    <row r="22" spans="1:9" ht="15.75">
      <c r="A22" s="24"/>
      <c r="B22" s="25" t="s">
        <v>90</v>
      </c>
      <c r="C22" s="22">
        <v>1075012</v>
      </c>
      <c r="D22" s="22"/>
      <c r="E22" s="22"/>
      <c r="F22" s="19">
        <f t="shared" si="1"/>
        <v>1075012</v>
      </c>
      <c r="G22" s="28"/>
      <c r="H22" s="143"/>
      <c r="I22" s="29"/>
    </row>
    <row r="23" spans="1:9" ht="15.75">
      <c r="A23" s="24"/>
      <c r="B23" s="25" t="s">
        <v>93</v>
      </c>
      <c r="C23" s="22">
        <v>135190</v>
      </c>
      <c r="D23" s="22">
        <v>29990</v>
      </c>
      <c r="E23" s="22"/>
      <c r="F23" s="19">
        <f t="shared" si="1"/>
        <v>165180</v>
      </c>
      <c r="G23" s="28"/>
      <c r="H23" s="143"/>
      <c r="I23" s="29"/>
    </row>
    <row r="24" spans="1:9" ht="15.75">
      <c r="A24" s="24"/>
      <c r="B24" s="25" t="s">
        <v>139</v>
      </c>
      <c r="C24" s="22">
        <v>49000</v>
      </c>
      <c r="D24" s="22">
        <v>80000</v>
      </c>
      <c r="E24" s="22"/>
      <c r="F24" s="19">
        <f t="shared" si="1"/>
        <v>129000</v>
      </c>
      <c r="G24" s="28"/>
      <c r="H24" s="143"/>
      <c r="I24" s="29"/>
    </row>
    <row r="25" spans="1:9" ht="15.75">
      <c r="A25" s="24"/>
      <c r="B25" s="25" t="s">
        <v>89</v>
      </c>
      <c r="C25" s="22">
        <v>78350</v>
      </c>
      <c r="D25" s="22"/>
      <c r="E25" s="22"/>
      <c r="F25" s="19">
        <f t="shared" si="1"/>
        <v>78350</v>
      </c>
      <c r="G25" s="28"/>
      <c r="H25" s="143"/>
      <c r="I25" s="29"/>
    </row>
    <row r="26" spans="1:9" ht="15.75">
      <c r="A26" s="24"/>
      <c r="B26" s="25" t="s">
        <v>138</v>
      </c>
      <c r="C26" s="22">
        <v>43569</v>
      </c>
      <c r="D26" s="22"/>
      <c r="E26" s="22"/>
      <c r="F26" s="19">
        <f t="shared" si="1"/>
        <v>43569</v>
      </c>
      <c r="G26" s="28"/>
      <c r="H26" s="143"/>
      <c r="I26" s="29"/>
    </row>
    <row r="27" spans="1:9" ht="15.75">
      <c r="A27" s="24"/>
      <c r="B27" s="25" t="s">
        <v>91</v>
      </c>
      <c r="C27" s="22">
        <v>90000</v>
      </c>
      <c r="D27" s="22"/>
      <c r="E27" s="22"/>
      <c r="F27" s="19">
        <f t="shared" si="1"/>
        <v>90000</v>
      </c>
      <c r="G27" s="28"/>
      <c r="H27" s="143"/>
      <c r="I27" s="29"/>
    </row>
    <row r="28" spans="1:9" ht="15.75">
      <c r="A28" s="24"/>
      <c r="B28" s="25" t="s">
        <v>92</v>
      </c>
      <c r="C28" s="22">
        <v>9590</v>
      </c>
      <c r="D28" s="22"/>
      <c r="E28" s="22"/>
      <c r="F28" s="19">
        <f t="shared" si="1"/>
        <v>9590</v>
      </c>
      <c r="G28" s="28"/>
      <c r="H28" s="143"/>
      <c r="I28" s="29"/>
    </row>
    <row r="29" spans="1:9" ht="15.75">
      <c r="A29" s="24"/>
      <c r="B29" s="25" t="s">
        <v>88</v>
      </c>
      <c r="C29" s="27">
        <v>440263</v>
      </c>
      <c r="D29" s="27">
        <f>28000+28000+26640</f>
        <v>82640</v>
      </c>
      <c r="E29" s="27"/>
      <c r="F29" s="19">
        <f>SUM(C29+D29-E29)</f>
        <v>522903</v>
      </c>
      <c r="G29" s="32"/>
      <c r="H29" s="143"/>
      <c r="I29" s="29"/>
    </row>
    <row r="30" spans="1:9" ht="16.5" thickBot="1">
      <c r="A30" s="33"/>
      <c r="B30" s="34"/>
      <c r="C30" s="35">
        <f>SUM(C7:C29)</f>
        <v>29973642</v>
      </c>
      <c r="D30" s="35">
        <f>SUM(D7:D29)</f>
        <v>261130</v>
      </c>
      <c r="E30" s="35">
        <f>SUM(E7:E29)</f>
        <v>0</v>
      </c>
      <c r="F30" s="35">
        <f>SUM(F7:F29)</f>
        <v>30234772</v>
      </c>
      <c r="G30" s="36"/>
      <c r="H30" s="145"/>
      <c r="I30" s="35">
        <f>SUM(I7:I29)</f>
        <v>30234772</v>
      </c>
    </row>
    <row r="31" spans="1:9" ht="16.5" thickTop="1">
      <c r="A31" s="32"/>
      <c r="B31" s="32"/>
      <c r="C31" s="37"/>
      <c r="D31" s="37"/>
      <c r="E31" s="37"/>
      <c r="F31" s="37"/>
      <c r="G31" s="32"/>
      <c r="H31" s="146"/>
      <c r="I31" s="37"/>
    </row>
    <row r="32" spans="1:9" ht="15.75">
      <c r="A32" s="32"/>
      <c r="B32" s="32"/>
      <c r="C32" s="37"/>
      <c r="D32" s="37"/>
      <c r="E32" s="37"/>
      <c r="F32" s="37"/>
      <c r="G32" s="32"/>
      <c r="H32" s="146"/>
      <c r="I32" s="37"/>
    </row>
    <row r="33" spans="1:9" ht="15.75">
      <c r="A33" s="32"/>
      <c r="B33" s="32"/>
      <c r="C33" s="37"/>
      <c r="D33" s="37"/>
      <c r="E33" s="37"/>
      <c r="F33" s="37"/>
      <c r="G33" s="32"/>
      <c r="H33" s="146"/>
      <c r="I33" s="37"/>
    </row>
    <row r="34" spans="4:9" ht="15.75">
      <c r="D34" s="13"/>
      <c r="E34" s="13"/>
      <c r="F34" s="14"/>
      <c r="I34" s="13"/>
    </row>
    <row r="35" spans="2:9" ht="15.75">
      <c r="B35" s="38" t="s">
        <v>169</v>
      </c>
      <c r="D35" s="152" t="s">
        <v>170</v>
      </c>
      <c r="E35" s="152"/>
      <c r="F35" s="152"/>
      <c r="G35" s="152" t="s">
        <v>171</v>
      </c>
      <c r="H35" s="152"/>
      <c r="I35" s="152"/>
    </row>
    <row r="36" spans="2:9" ht="15.75">
      <c r="B36" s="38" t="s">
        <v>108</v>
      </c>
      <c r="D36" s="152" t="s">
        <v>94</v>
      </c>
      <c r="E36" s="152"/>
      <c r="F36" s="152"/>
      <c r="G36" s="152" t="str">
        <f>+D36</f>
        <v>(นายวสันต์  ไทรแก้ว)</v>
      </c>
      <c r="H36" s="152"/>
      <c r="I36" s="152"/>
    </row>
    <row r="37" spans="2:9" ht="15.75">
      <c r="B37" s="121" t="s">
        <v>216</v>
      </c>
      <c r="D37" s="152" t="s">
        <v>95</v>
      </c>
      <c r="E37" s="152"/>
      <c r="F37" s="152"/>
      <c r="G37" s="152" t="s">
        <v>217</v>
      </c>
      <c r="H37" s="152"/>
      <c r="I37" s="152"/>
    </row>
    <row r="38" spans="2:9" ht="15.75">
      <c r="B38" s="121" t="s">
        <v>96</v>
      </c>
      <c r="D38" s="152"/>
      <c r="E38" s="152"/>
      <c r="F38" s="152"/>
      <c r="G38" s="152" t="s">
        <v>107</v>
      </c>
      <c r="H38" s="152"/>
      <c r="I38" s="152"/>
    </row>
    <row r="42" spans="2:8" s="147" customFormat="1" ht="15.75">
      <c r="B42" s="147" t="s">
        <v>34</v>
      </c>
      <c r="C42" s="14"/>
      <c r="F42" s="14"/>
      <c r="H42" s="14"/>
    </row>
    <row r="43" spans="2:12" s="147" customFormat="1" ht="15.75">
      <c r="B43" s="147" t="s">
        <v>218</v>
      </c>
      <c r="C43" s="14"/>
      <c r="D43" s="147" t="s">
        <v>223</v>
      </c>
      <c r="F43" s="14" t="s">
        <v>226</v>
      </c>
      <c r="H43" s="14" t="s">
        <v>227</v>
      </c>
      <c r="J43" s="147" t="s">
        <v>232</v>
      </c>
      <c r="L43" s="147" t="s">
        <v>234</v>
      </c>
    </row>
    <row r="44" spans="2:10" ht="15.75">
      <c r="B44" s="12" t="s">
        <v>219</v>
      </c>
      <c r="C44" s="13">
        <v>26640</v>
      </c>
      <c r="J44" s="89">
        <f>+C44</f>
        <v>26640</v>
      </c>
    </row>
    <row r="45" spans="2:3" ht="15.75">
      <c r="B45" s="12" t="s">
        <v>220</v>
      </c>
      <c r="C45" s="13">
        <v>13000</v>
      </c>
    </row>
    <row r="46" spans="2:3" ht="15.75">
      <c r="B46" s="12" t="s">
        <v>221</v>
      </c>
      <c r="C46" s="13">
        <v>6000</v>
      </c>
    </row>
    <row r="47" spans="2:4" ht="15.75">
      <c r="B47" s="12" t="s">
        <v>222</v>
      </c>
      <c r="C47" s="13">
        <v>2000</v>
      </c>
      <c r="D47" s="89">
        <f>SUM(C45:C47)</f>
        <v>21000</v>
      </c>
    </row>
    <row r="49" spans="2:6" ht="15.75">
      <c r="B49" s="12" t="s">
        <v>224</v>
      </c>
      <c r="C49" s="13">
        <v>80000</v>
      </c>
      <c r="F49" s="13">
        <v>80000</v>
      </c>
    </row>
    <row r="50" spans="2:8" ht="15.75">
      <c r="B50" s="12" t="s">
        <v>225</v>
      </c>
      <c r="C50" s="13">
        <v>29990</v>
      </c>
      <c r="H50" s="13">
        <v>29990</v>
      </c>
    </row>
    <row r="53" spans="2:8" s="147" customFormat="1" ht="15.75">
      <c r="B53" s="147" t="s">
        <v>228</v>
      </c>
      <c r="C53" s="14"/>
      <c r="F53" s="14"/>
      <c r="H53" s="14"/>
    </row>
    <row r="54" spans="2:3" ht="15.75">
      <c r="B54" s="12" t="s">
        <v>229</v>
      </c>
      <c r="C54" s="13">
        <v>12000</v>
      </c>
    </row>
    <row r="55" spans="2:3" ht="15.75">
      <c r="B55" s="12" t="s">
        <v>230</v>
      </c>
      <c r="C55" s="13">
        <v>5000</v>
      </c>
    </row>
    <row r="56" spans="2:4" ht="15.75">
      <c r="B56" s="12" t="s">
        <v>231</v>
      </c>
      <c r="C56" s="13">
        <v>1200</v>
      </c>
      <c r="D56" s="89">
        <f>SUM(C54:C56)</f>
        <v>18200</v>
      </c>
    </row>
    <row r="57" spans="2:10" ht="15.75">
      <c r="B57" s="12" t="s">
        <v>219</v>
      </c>
      <c r="C57" s="13">
        <v>28000</v>
      </c>
      <c r="J57" s="89">
        <f>+C57</f>
        <v>28000</v>
      </c>
    </row>
    <row r="58" spans="2:12" ht="15.75">
      <c r="B58" s="12" t="s">
        <v>233</v>
      </c>
      <c r="C58" s="13">
        <v>29300</v>
      </c>
      <c r="L58" s="89">
        <f>+C58</f>
        <v>29300</v>
      </c>
    </row>
    <row r="60" spans="2:8" s="147" customFormat="1" ht="15.75">
      <c r="B60" s="147" t="s">
        <v>235</v>
      </c>
      <c r="C60" s="14"/>
      <c r="F60" s="14"/>
      <c r="H60" s="14"/>
    </row>
    <row r="61" spans="2:10" ht="15.75">
      <c r="B61" s="12" t="s">
        <v>219</v>
      </c>
      <c r="C61" s="13">
        <v>28000</v>
      </c>
      <c r="J61" s="89">
        <f>+C61</f>
        <v>28000</v>
      </c>
    </row>
    <row r="64" spans="2:12" s="36" customFormat="1" ht="16.5" thickBot="1">
      <c r="B64" s="36" t="s">
        <v>236</v>
      </c>
      <c r="C64" s="148">
        <f>SUM(C44:C63)</f>
        <v>261130</v>
      </c>
      <c r="D64" s="148">
        <f>SUM(D44:D63)</f>
        <v>39200</v>
      </c>
      <c r="E64" s="148">
        <f aca="true" t="shared" si="2" ref="E64:K64">SUM(E44:E63)</f>
        <v>0</v>
      </c>
      <c r="F64" s="148">
        <f>SUM(F44:F63)</f>
        <v>80000</v>
      </c>
      <c r="G64" s="148">
        <f t="shared" si="2"/>
        <v>0</v>
      </c>
      <c r="H64" s="148">
        <f>SUM(H44:H63)</f>
        <v>29990</v>
      </c>
      <c r="I64" s="148">
        <f t="shared" si="2"/>
        <v>0</v>
      </c>
      <c r="J64" s="148">
        <f>SUM(J44:J63)</f>
        <v>82640</v>
      </c>
      <c r="K64" s="148">
        <f t="shared" si="2"/>
        <v>0</v>
      </c>
      <c r="L64" s="148">
        <f>SUM(L44:L63)</f>
        <v>29300</v>
      </c>
    </row>
    <row r="65" ht="16.5" thickTop="1"/>
  </sheetData>
  <sheetProtection/>
  <mergeCells count="13">
    <mergeCell ref="A2:I2"/>
    <mergeCell ref="A3:I3"/>
    <mergeCell ref="A4:I4"/>
    <mergeCell ref="A5:B5"/>
    <mergeCell ref="G5:H5"/>
    <mergeCell ref="D38:F38"/>
    <mergeCell ref="G35:I35"/>
    <mergeCell ref="D36:F36"/>
    <mergeCell ref="G36:I36"/>
    <mergeCell ref="D37:F37"/>
    <mergeCell ref="G37:I37"/>
    <mergeCell ref="D35:F35"/>
    <mergeCell ref="G38:I38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H25"/>
  <sheetViews>
    <sheetView tabSelected="1" zoomScalePageLayoutView="0" workbookViewId="0" topLeftCell="A4">
      <selection activeCell="D16" sqref="D16"/>
    </sheetView>
  </sheetViews>
  <sheetFormatPr defaultColWidth="9.140625" defaultRowHeight="12.75"/>
  <cols>
    <col min="1" max="1" width="7.8515625" style="2" customWidth="1"/>
    <col min="2" max="2" width="12.57421875" style="2" customWidth="1"/>
    <col min="3" max="3" width="15.28125" style="2" customWidth="1"/>
    <col min="4" max="4" width="18.421875" style="2" customWidth="1"/>
    <col min="5" max="5" width="16.57421875" style="4" customWidth="1"/>
    <col min="6" max="7" width="9.140625" style="2" customWidth="1"/>
    <col min="8" max="8" width="13.57421875" style="4" bestFit="1" customWidth="1"/>
    <col min="9" max="16384" width="9.140625" style="2" customWidth="1"/>
  </cols>
  <sheetData>
    <row r="1" ht="18.75">
      <c r="A1" s="5" t="s">
        <v>38</v>
      </c>
    </row>
    <row r="3" ht="18.75">
      <c r="A3" s="5" t="s">
        <v>104</v>
      </c>
    </row>
    <row r="4" ht="18.75">
      <c r="E4" s="10" t="s">
        <v>112</v>
      </c>
    </row>
    <row r="5" spans="1:5" ht="18.75">
      <c r="A5" s="2" t="s">
        <v>1</v>
      </c>
      <c r="E5" s="4">
        <v>4545</v>
      </c>
    </row>
    <row r="6" spans="1:5" ht="18.75">
      <c r="A6" s="2" t="s">
        <v>2</v>
      </c>
      <c r="E6" s="39"/>
    </row>
    <row r="7" spans="2:5" ht="18.75">
      <c r="B7" s="2" t="s">
        <v>27</v>
      </c>
      <c r="C7" s="2" t="s">
        <v>26</v>
      </c>
      <c r="D7" s="2" t="s">
        <v>35</v>
      </c>
      <c r="E7" s="8">
        <v>3568280.92</v>
      </c>
    </row>
    <row r="8" spans="3:5" ht="18.75">
      <c r="C8" s="2" t="s">
        <v>26</v>
      </c>
      <c r="D8" s="2" t="s">
        <v>36</v>
      </c>
      <c r="E8" s="8">
        <f>SUM('[1]งบดุลบัญชี'!$BY$15)</f>
        <v>888687.0499999999</v>
      </c>
    </row>
    <row r="9" spans="2:5" ht="18.75">
      <c r="B9" s="2" t="s">
        <v>28</v>
      </c>
      <c r="C9" s="2" t="s">
        <v>26</v>
      </c>
      <c r="D9" s="2" t="s">
        <v>37</v>
      </c>
      <c r="E9" s="8">
        <v>0</v>
      </c>
    </row>
    <row r="10" spans="3:5" ht="18.75">
      <c r="C10" s="2" t="s">
        <v>26</v>
      </c>
      <c r="D10" s="2" t="s">
        <v>163</v>
      </c>
      <c r="E10" s="8">
        <v>15565005.37</v>
      </c>
    </row>
    <row r="11" spans="2:5" ht="18.75">
      <c r="B11" s="2" t="s">
        <v>177</v>
      </c>
      <c r="C11" s="2" t="s">
        <v>178</v>
      </c>
      <c r="D11" s="98">
        <v>300003690629</v>
      </c>
      <c r="E11" s="8">
        <f>SUM('[1]งบดุลบัญชี'!$BY$17)</f>
        <v>5000000</v>
      </c>
    </row>
    <row r="12" ht="18.75">
      <c r="E12" s="8"/>
    </row>
    <row r="13" spans="3:8" ht="19.5" thickBot="1">
      <c r="C13" s="150" t="s">
        <v>18</v>
      </c>
      <c r="D13" s="150"/>
      <c r="E13" s="6">
        <f>SUM(E5:E12)</f>
        <v>25026518.34</v>
      </c>
      <c r="H13" s="4">
        <f>4545+25021973.34</f>
        <v>25026518.34</v>
      </c>
    </row>
    <row r="14" ht="19.5" thickTop="1"/>
    <row r="16" ht="18.75">
      <c r="A16" s="5" t="s">
        <v>116</v>
      </c>
    </row>
    <row r="17" spans="2:7" ht="18.75">
      <c r="B17" s="2" t="s">
        <v>39</v>
      </c>
      <c r="E17" s="4">
        <v>38185.29</v>
      </c>
      <c r="G17" s="4"/>
    </row>
    <row r="18" spans="2:7" ht="18.75">
      <c r="B18" s="2" t="s">
        <v>40</v>
      </c>
      <c r="E18" s="4">
        <v>636578</v>
      </c>
      <c r="G18" s="4"/>
    </row>
    <row r="19" spans="2:7" ht="18.75">
      <c r="B19" s="2" t="s">
        <v>113</v>
      </c>
      <c r="E19" s="4">
        <v>3286.46</v>
      </c>
      <c r="G19" s="4"/>
    </row>
    <row r="20" spans="2:7" ht="18.75">
      <c r="B20" s="2" t="s">
        <v>114</v>
      </c>
      <c r="E20" s="4">
        <f>SUM('[1]งบดุลบัญชี'!$BZ$37)</f>
        <v>1850</v>
      </c>
      <c r="G20" s="4"/>
    </row>
    <row r="21" spans="2:7" ht="18.75">
      <c r="B21" s="2" t="s">
        <v>115</v>
      </c>
      <c r="E21" s="4">
        <f>SUM('[1]งบดุลบัญชี'!$BZ$38)</f>
        <v>888595.5299999999</v>
      </c>
      <c r="G21" s="4"/>
    </row>
    <row r="22" spans="2:7" ht="18.75">
      <c r="B22" s="2" t="s">
        <v>60</v>
      </c>
      <c r="E22" s="4">
        <f>SUM('[1]งบดุลบัญชี'!$BZ$39)</f>
        <v>14279.47</v>
      </c>
      <c r="G22" s="4"/>
    </row>
    <row r="23" spans="2:7" ht="18.75">
      <c r="B23" s="2" t="s">
        <v>144</v>
      </c>
      <c r="E23" s="4">
        <f>SUM('[1]งบดุลบัญชี'!$BZ$40)</f>
        <v>750</v>
      </c>
      <c r="G23" s="4"/>
    </row>
    <row r="24" ht="18.75">
      <c r="G24" s="4"/>
    </row>
    <row r="25" spans="2:7" ht="19.5" thickBot="1">
      <c r="B25" s="1" t="s">
        <v>18</v>
      </c>
      <c r="C25" s="1"/>
      <c r="D25" s="1"/>
      <c r="E25" s="6">
        <f>SUM(E17:E24)</f>
        <v>1583524.7499999998</v>
      </c>
      <c r="G25" s="4"/>
    </row>
    <row r="26" ht="19.5" thickTop="1"/>
  </sheetData>
  <sheetProtection/>
  <mergeCells count="1">
    <mergeCell ref="C13:D1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G33"/>
  <sheetViews>
    <sheetView zoomScalePageLayoutView="0" workbookViewId="0" topLeftCell="A13">
      <selection activeCell="E15" sqref="E15"/>
    </sheetView>
  </sheetViews>
  <sheetFormatPr defaultColWidth="9.140625" defaultRowHeight="12.75"/>
  <cols>
    <col min="1" max="1" width="9.7109375" style="2" customWidth="1"/>
    <col min="2" max="2" width="46.00390625" style="2" customWidth="1"/>
    <col min="3" max="3" width="15.8515625" style="4" customWidth="1"/>
    <col min="4" max="4" width="15.57421875" style="138" customWidth="1"/>
    <col min="5" max="5" width="14.28125" style="128" customWidth="1"/>
    <col min="6" max="6" width="15.57421875" style="2" customWidth="1"/>
    <col min="7" max="7" width="17.00390625" style="2" customWidth="1"/>
    <col min="8" max="16384" width="9.140625" style="2" customWidth="1"/>
  </cols>
  <sheetData>
    <row r="1" ht="18.75">
      <c r="G1" s="2" t="s">
        <v>105</v>
      </c>
    </row>
    <row r="2" spans="2:7" ht="18.75">
      <c r="B2" s="150" t="s">
        <v>46</v>
      </c>
      <c r="C2" s="150"/>
      <c r="D2" s="150"/>
      <c r="E2" s="150"/>
      <c r="F2" s="150"/>
      <c r="G2" s="150"/>
    </row>
    <row r="3" spans="2:7" ht="18.75">
      <c r="B3" s="150" t="s">
        <v>15</v>
      </c>
      <c r="C3" s="150"/>
      <c r="D3" s="150"/>
      <c r="E3" s="150"/>
      <c r="F3" s="150"/>
      <c r="G3" s="150"/>
    </row>
    <row r="4" spans="2:7" ht="18.75">
      <c r="B4" s="162" t="s">
        <v>192</v>
      </c>
      <c r="C4" s="162"/>
      <c r="D4" s="162"/>
      <c r="E4" s="162"/>
      <c r="F4" s="162"/>
      <c r="G4" s="162"/>
    </row>
    <row r="5" spans="2:7" ht="18.75">
      <c r="B5" s="40"/>
      <c r="C5" s="125"/>
      <c r="D5" s="136"/>
      <c r="E5" s="129"/>
      <c r="F5" s="40"/>
      <c r="G5" s="10" t="s">
        <v>112</v>
      </c>
    </row>
    <row r="6" spans="1:7" ht="18.75">
      <c r="A6" s="158" t="s">
        <v>118</v>
      </c>
      <c r="B6" s="160" t="s">
        <v>29</v>
      </c>
      <c r="C6" s="164" t="s">
        <v>30</v>
      </c>
      <c r="D6" s="165"/>
      <c r="E6" s="158" t="s">
        <v>33</v>
      </c>
      <c r="F6" s="158" t="s">
        <v>119</v>
      </c>
      <c r="G6" s="160" t="s">
        <v>34</v>
      </c>
    </row>
    <row r="7" spans="1:7" ht="18.75">
      <c r="A7" s="159"/>
      <c r="B7" s="163"/>
      <c r="C7" s="74" t="s">
        <v>31</v>
      </c>
      <c r="D7" s="137" t="s">
        <v>32</v>
      </c>
      <c r="E7" s="166"/>
      <c r="F7" s="166"/>
      <c r="G7" s="161"/>
    </row>
    <row r="8" spans="1:7" ht="18.75">
      <c r="A8" s="104"/>
      <c r="B8" s="45" t="s">
        <v>204</v>
      </c>
      <c r="C8" s="74"/>
      <c r="D8" s="137"/>
      <c r="E8" s="102"/>
      <c r="F8" s="102"/>
      <c r="G8" s="103"/>
    </row>
    <row r="9" spans="1:7" ht="18.75">
      <c r="A9" s="102">
        <v>1</v>
      </c>
      <c r="B9" s="44" t="s">
        <v>205</v>
      </c>
      <c r="C9" s="126">
        <v>88000</v>
      </c>
      <c r="D9" s="117">
        <v>0</v>
      </c>
      <c r="E9" s="141">
        <v>0</v>
      </c>
      <c r="F9" s="127">
        <f>+C9-E9</f>
        <v>88000</v>
      </c>
      <c r="G9" s="103"/>
    </row>
    <row r="10" spans="1:7" ht="18.75">
      <c r="A10" s="44"/>
      <c r="B10" s="45" t="s">
        <v>142</v>
      </c>
      <c r="C10" s="46"/>
      <c r="D10" s="117"/>
      <c r="E10" s="117"/>
      <c r="F10" s="46"/>
      <c r="G10" s="44"/>
    </row>
    <row r="11" spans="1:7" ht="18.75">
      <c r="A11" s="47">
        <v>2</v>
      </c>
      <c r="B11" s="44" t="s">
        <v>203</v>
      </c>
      <c r="C11" s="46">
        <v>3900</v>
      </c>
      <c r="D11" s="117">
        <v>0</v>
      </c>
      <c r="E11" s="117">
        <v>0</v>
      </c>
      <c r="F11" s="46">
        <f>SUM(C11-E11)</f>
        <v>3900</v>
      </c>
      <c r="G11" s="44"/>
    </row>
    <row r="12" spans="1:7" ht="18.75">
      <c r="A12" s="47"/>
      <c r="B12" s="44"/>
      <c r="C12" s="46"/>
      <c r="D12" s="117"/>
      <c r="E12" s="117"/>
      <c r="F12" s="46">
        <f>SUM(C12-E12)</f>
        <v>0</v>
      </c>
      <c r="G12" s="44"/>
    </row>
    <row r="13" spans="1:7" ht="18.75">
      <c r="A13" s="47"/>
      <c r="B13" s="45" t="s">
        <v>117</v>
      </c>
      <c r="C13" s="46"/>
      <c r="D13" s="117"/>
      <c r="E13" s="117"/>
      <c r="F13" s="46">
        <f>SUM(C13-E13)</f>
        <v>0</v>
      </c>
      <c r="G13" s="44"/>
    </row>
    <row r="14" spans="1:7" s="124" customFormat="1" ht="37.5">
      <c r="A14" s="122">
        <v>3</v>
      </c>
      <c r="B14" s="108" t="s">
        <v>206</v>
      </c>
      <c r="C14" s="123">
        <v>289000</v>
      </c>
      <c r="D14" s="117">
        <v>0</v>
      </c>
      <c r="E14" s="117">
        <v>0</v>
      </c>
      <c r="F14" s="109">
        <f>SUM(C14-E14)</f>
        <v>289000</v>
      </c>
      <c r="G14" s="108"/>
    </row>
    <row r="15" spans="1:7" s="124" customFormat="1" ht="37.5">
      <c r="A15" s="132">
        <v>4</v>
      </c>
      <c r="B15" s="108" t="s">
        <v>207</v>
      </c>
      <c r="C15" s="123">
        <v>502886.5</v>
      </c>
      <c r="D15" s="117">
        <v>0</v>
      </c>
      <c r="E15" s="117">
        <v>0</v>
      </c>
      <c r="F15" s="109">
        <f>SUM(C15-E15)</f>
        <v>502886.5</v>
      </c>
      <c r="G15" s="108"/>
    </row>
    <row r="16" spans="1:7" s="124" customFormat="1" ht="42" customHeight="1">
      <c r="A16" s="132">
        <v>5</v>
      </c>
      <c r="B16" s="108" t="s">
        <v>208</v>
      </c>
      <c r="C16" s="134">
        <v>98300</v>
      </c>
      <c r="D16" s="135">
        <v>0</v>
      </c>
      <c r="E16" s="135">
        <v>0</v>
      </c>
      <c r="F16" s="109">
        <f>SUM(C16-E16)</f>
        <v>98300</v>
      </c>
      <c r="G16" s="133"/>
    </row>
    <row r="17" spans="1:7" ht="19.5" thickBot="1">
      <c r="A17" s="52"/>
      <c r="B17" s="53" t="s">
        <v>18</v>
      </c>
      <c r="C17" s="54">
        <f>SUM(C9:C16)</f>
        <v>982086.5</v>
      </c>
      <c r="D17" s="54">
        <f>SUM(D9:D16)</f>
        <v>0</v>
      </c>
      <c r="E17" s="54">
        <f>SUM(E9:E16)</f>
        <v>0</v>
      </c>
      <c r="F17" s="54">
        <f>SUM(F9:F16)</f>
        <v>982086.5</v>
      </c>
      <c r="G17" s="52"/>
    </row>
    <row r="18" spans="1:6" s="56" customFormat="1" ht="19.5" thickTop="1">
      <c r="A18" s="55"/>
      <c r="C18" s="57"/>
      <c r="D18" s="140"/>
      <c r="E18" s="131"/>
      <c r="F18" s="57"/>
    </row>
    <row r="19" spans="1:6" s="56" customFormat="1" ht="18.75">
      <c r="A19" s="55"/>
      <c r="C19" s="57"/>
      <c r="D19" s="140"/>
      <c r="E19" s="131"/>
      <c r="F19" s="57"/>
    </row>
    <row r="20" spans="1:6" s="56" customFormat="1" ht="18.75">
      <c r="A20" s="55"/>
      <c r="C20" s="57"/>
      <c r="D20" s="140"/>
      <c r="E20" s="131"/>
      <c r="F20" s="57"/>
    </row>
    <row r="21" spans="1:6" s="56" customFormat="1" ht="18.75">
      <c r="A21" s="55"/>
      <c r="C21" s="57"/>
      <c r="D21" s="140"/>
      <c r="E21" s="131"/>
      <c r="F21" s="57"/>
    </row>
    <row r="22" spans="1:6" s="56" customFormat="1" ht="37.5" customHeight="1">
      <c r="A22" s="55"/>
      <c r="C22" s="57"/>
      <c r="D22" s="140"/>
      <c r="E22" s="131"/>
      <c r="F22" s="57"/>
    </row>
    <row r="23" spans="1:6" s="56" customFormat="1" ht="18.75">
      <c r="A23" s="55"/>
      <c r="C23" s="57"/>
      <c r="D23" s="140"/>
      <c r="E23" s="131"/>
      <c r="F23" s="57"/>
    </row>
    <row r="24" spans="1:6" s="56" customFormat="1" ht="18.75">
      <c r="A24" s="55"/>
      <c r="C24" s="57"/>
      <c r="D24" s="140"/>
      <c r="E24" s="131"/>
      <c r="F24" s="57"/>
    </row>
    <row r="25" spans="1:6" s="56" customFormat="1" ht="18.75">
      <c r="A25" s="55"/>
      <c r="C25" s="57"/>
      <c r="D25" s="140"/>
      <c r="E25" s="131"/>
      <c r="F25" s="57"/>
    </row>
    <row r="26" spans="1:7" ht="18.75">
      <c r="A26" s="158" t="s">
        <v>118</v>
      </c>
      <c r="B26" s="160" t="s">
        <v>29</v>
      </c>
      <c r="C26" s="164" t="s">
        <v>30</v>
      </c>
      <c r="D26" s="165"/>
      <c r="E26" s="158" t="s">
        <v>33</v>
      </c>
      <c r="F26" s="158" t="s">
        <v>119</v>
      </c>
      <c r="G26" s="160" t="s">
        <v>34</v>
      </c>
    </row>
    <row r="27" spans="1:7" ht="18.75">
      <c r="A27" s="159"/>
      <c r="B27" s="163"/>
      <c r="C27" s="74" t="s">
        <v>31</v>
      </c>
      <c r="D27" s="137" t="s">
        <v>32</v>
      </c>
      <c r="E27" s="166"/>
      <c r="F27" s="166"/>
      <c r="G27" s="161"/>
    </row>
    <row r="28" spans="1:7" s="51" customFormat="1" ht="18.75">
      <c r="A28" s="58"/>
      <c r="B28" s="59" t="s">
        <v>148</v>
      </c>
      <c r="C28" s="50"/>
      <c r="D28" s="139"/>
      <c r="E28" s="117"/>
      <c r="F28" s="50"/>
      <c r="G28" s="49"/>
    </row>
    <row r="29" spans="1:7" s="51" customFormat="1" ht="18.75">
      <c r="A29" s="58">
        <v>10</v>
      </c>
      <c r="B29" s="44" t="s">
        <v>149</v>
      </c>
      <c r="C29" s="46"/>
      <c r="D29" s="117">
        <v>14900</v>
      </c>
      <c r="E29" s="117">
        <v>10200</v>
      </c>
      <c r="F29" s="48">
        <f>SUM(D29-E29)</f>
        <v>4700</v>
      </c>
      <c r="G29" s="49"/>
    </row>
    <row r="30" spans="1:7" s="51" customFormat="1" ht="18.75">
      <c r="A30" s="58">
        <v>11</v>
      </c>
      <c r="B30" s="44" t="s">
        <v>150</v>
      </c>
      <c r="C30" s="46"/>
      <c r="D30" s="117">
        <v>96000</v>
      </c>
      <c r="E30" s="117">
        <v>96000</v>
      </c>
      <c r="F30" s="48">
        <f>SUM(D30-E30)</f>
        <v>0</v>
      </c>
      <c r="G30" s="49"/>
    </row>
    <row r="31" spans="1:7" s="51" customFormat="1" ht="18.75">
      <c r="A31" s="58">
        <v>12</v>
      </c>
      <c r="B31" s="44" t="s">
        <v>151</v>
      </c>
      <c r="C31" s="50"/>
      <c r="D31" s="139">
        <v>2000</v>
      </c>
      <c r="E31" s="117">
        <v>2000</v>
      </c>
      <c r="F31" s="48">
        <f>SUM(D31-E31)</f>
        <v>0</v>
      </c>
      <c r="G31" s="49"/>
    </row>
    <row r="32" spans="1:7" ht="18.75">
      <c r="A32" s="60"/>
      <c r="B32" s="60"/>
      <c r="C32" s="46"/>
      <c r="D32" s="117"/>
      <c r="E32" s="117"/>
      <c r="F32" s="46"/>
      <c r="G32" s="44"/>
    </row>
    <row r="33" spans="1:7" ht="19.5" thickBot="1">
      <c r="A33" s="52"/>
      <c r="B33" s="53" t="s">
        <v>18</v>
      </c>
      <c r="C33" s="54">
        <f>SUM(C17,C29:C31)</f>
        <v>982086.5</v>
      </c>
      <c r="D33" s="130">
        <f>SUM(D17,D29:D31)</f>
        <v>112900</v>
      </c>
      <c r="E33" s="130">
        <f>SUM(E17,E29:E31)</f>
        <v>108200</v>
      </c>
      <c r="F33" s="54">
        <f>SUM(F17,F29:F31)</f>
        <v>986786.5</v>
      </c>
      <c r="G33" s="52"/>
    </row>
    <row r="34" ht="19.5" thickTop="1"/>
  </sheetData>
  <sheetProtection/>
  <mergeCells count="15">
    <mergeCell ref="F26:F27"/>
    <mergeCell ref="G26:G27"/>
    <mergeCell ref="A26:A27"/>
    <mergeCell ref="B26:B27"/>
    <mergeCell ref="C26:D26"/>
    <mergeCell ref="E26:E27"/>
    <mergeCell ref="A6:A7"/>
    <mergeCell ref="G6:G7"/>
    <mergeCell ref="B2:G2"/>
    <mergeCell ref="B3:G3"/>
    <mergeCell ref="B4:G4"/>
    <mergeCell ref="B6:B7"/>
    <mergeCell ref="C6:D6"/>
    <mergeCell ref="E6:E7"/>
    <mergeCell ref="F6:F7"/>
  </mergeCells>
  <printOptions/>
  <pageMargins left="0.7874015748031497" right="0.5905511811023623" top="0.5905511811023623" bottom="0.3937007874015748" header="0.6299212598425197" footer="0.433070866141732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34"/>
  <sheetViews>
    <sheetView zoomScalePageLayoutView="0" workbookViewId="0" topLeftCell="A22">
      <selection activeCell="C8" sqref="C8"/>
    </sheetView>
  </sheetViews>
  <sheetFormatPr defaultColWidth="9.140625" defaultRowHeight="12.75"/>
  <cols>
    <col min="1" max="1" width="10.140625" style="2" customWidth="1"/>
    <col min="2" max="2" width="46.421875" style="2" customWidth="1"/>
    <col min="3" max="3" width="14.7109375" style="4" customWidth="1"/>
    <col min="4" max="4" width="16.28125" style="4" customWidth="1"/>
    <col min="5" max="5" width="13.140625" style="4" customWidth="1"/>
    <col min="6" max="6" width="17.140625" style="2" customWidth="1"/>
    <col min="7" max="16384" width="9.140625" style="2" customWidth="1"/>
  </cols>
  <sheetData>
    <row r="1" ht="18.75">
      <c r="D1" s="61" t="s">
        <v>129</v>
      </c>
    </row>
    <row r="2" spans="1:4" ht="18.75">
      <c r="A2" s="150" t="s">
        <v>46</v>
      </c>
      <c r="B2" s="150"/>
      <c r="C2" s="150"/>
      <c r="D2" s="150"/>
    </row>
    <row r="3" spans="1:4" ht="18.75">
      <c r="A3" s="150" t="s">
        <v>16</v>
      </c>
      <c r="B3" s="150"/>
      <c r="C3" s="150"/>
      <c r="D3" s="150"/>
    </row>
    <row r="4" spans="1:4" ht="18.75">
      <c r="A4" s="150" t="s">
        <v>187</v>
      </c>
      <c r="B4" s="150"/>
      <c r="C4" s="150"/>
      <c r="D4" s="150"/>
    </row>
    <row r="6" spans="1:5" s="5" customFormat="1" ht="18.75">
      <c r="A6" s="5" t="s">
        <v>176</v>
      </c>
      <c r="C6" s="10"/>
      <c r="D6" s="10">
        <f>SUM('[1]งบดุลบัญชี'!$F$43)</f>
        <v>10632293.65</v>
      </c>
      <c r="E6" s="10"/>
    </row>
    <row r="7" spans="2:3" ht="18.75">
      <c r="B7" s="2" t="s">
        <v>155</v>
      </c>
      <c r="C7" s="4">
        <f>SUM(งบแสดงผลงานจากรายรับ!D44)</f>
        <v>5921770.93</v>
      </c>
    </row>
    <row r="8" spans="2:3" ht="18.75">
      <c r="B8" s="62" t="s">
        <v>172</v>
      </c>
      <c r="C8" s="97">
        <f>C7*0.25</f>
        <v>1480442.7325</v>
      </c>
    </row>
    <row r="9" spans="1:3" ht="18.75">
      <c r="A9" s="62" t="s">
        <v>41</v>
      </c>
      <c r="B9" s="2" t="s">
        <v>156</v>
      </c>
      <c r="C9" s="4">
        <f>SUM(C7-C8)</f>
        <v>4441328.1975</v>
      </c>
    </row>
    <row r="10" spans="1:4" ht="18.75">
      <c r="A10" s="62"/>
      <c r="B10" s="2" t="s">
        <v>180</v>
      </c>
      <c r="C10" s="4">
        <f>2859.38</f>
        <v>2859.38</v>
      </c>
      <c r="D10" s="8"/>
    </row>
    <row r="11" spans="1:4" ht="18.75">
      <c r="A11" s="62"/>
      <c r="B11" s="2" t="s">
        <v>181</v>
      </c>
      <c r="C11" s="8">
        <v>0</v>
      </c>
      <c r="D11" s="79"/>
    </row>
    <row r="12" spans="1:4" ht="18.75">
      <c r="A12" s="62"/>
      <c r="B12" s="2" t="s">
        <v>209</v>
      </c>
      <c r="C12" s="8">
        <v>4700</v>
      </c>
      <c r="D12" s="79"/>
    </row>
    <row r="13" spans="1:4" ht="18.75">
      <c r="A13" s="62"/>
      <c r="B13" s="2" t="s">
        <v>210</v>
      </c>
      <c r="C13" s="8">
        <v>1000</v>
      </c>
      <c r="D13" s="79"/>
    </row>
    <row r="14" spans="1:4" ht="18.75">
      <c r="A14" s="62"/>
      <c r="B14" s="2" t="s">
        <v>211</v>
      </c>
      <c r="C14" s="8">
        <v>8052.9</v>
      </c>
      <c r="D14" s="79"/>
    </row>
    <row r="15" spans="1:4" ht="18.75">
      <c r="A15" s="62"/>
      <c r="B15" s="2" t="s">
        <v>188</v>
      </c>
      <c r="C15" s="8">
        <v>0.06</v>
      </c>
      <c r="D15" s="79"/>
    </row>
    <row r="16" spans="1:4" ht="18.75">
      <c r="A16" s="62"/>
      <c r="C16" s="63"/>
      <c r="D16" s="97">
        <f>SUM(C9:C16)</f>
        <v>4457940.5375</v>
      </c>
    </row>
    <row r="17" ht="18.75">
      <c r="D17" s="4">
        <f>SUM(D6+D16)</f>
        <v>15090234.1875</v>
      </c>
    </row>
    <row r="18" spans="1:4" ht="18.75">
      <c r="A18" s="62" t="s">
        <v>42</v>
      </c>
      <c r="B18" s="2" t="s">
        <v>43</v>
      </c>
      <c r="C18" s="8">
        <f>+'[2]กระทบยอดเงินสะสม'!$U$176</f>
        <v>2262641</v>
      </c>
      <c r="D18" s="8"/>
    </row>
    <row r="19" spans="1:4" ht="18.75">
      <c r="A19" s="62"/>
      <c r="B19" s="2" t="s">
        <v>212</v>
      </c>
      <c r="C19" s="63">
        <v>2060</v>
      </c>
      <c r="D19" s="63">
        <f>SUM(C18:C19)</f>
        <v>2264701</v>
      </c>
    </row>
    <row r="20" spans="1:6" s="5" customFormat="1" ht="19.5" thickBot="1">
      <c r="A20" s="5" t="s">
        <v>189</v>
      </c>
      <c r="C20" s="10"/>
      <c r="D20" s="3">
        <f>D17-D19</f>
        <v>12825533.1875</v>
      </c>
      <c r="E20" s="10"/>
      <c r="F20" s="105">
        <f>+'[2]งบดุลบัญชี'!$CD$43</f>
        <v>12825533.190000001</v>
      </c>
    </row>
    <row r="21" ht="19.5" thickTop="1">
      <c r="F21" s="106">
        <f>+F20-D20</f>
        <v>0.0025000013411045074</v>
      </c>
    </row>
    <row r="23" spans="1:5" s="5" customFormat="1" ht="18.75">
      <c r="A23" s="5" t="s">
        <v>190</v>
      </c>
      <c r="C23" s="10"/>
      <c r="D23" s="10"/>
      <c r="E23" s="10"/>
    </row>
    <row r="24" spans="2:4" ht="18.75">
      <c r="B24" s="2" t="s">
        <v>120</v>
      </c>
      <c r="D24" s="4">
        <v>1485032.8</v>
      </c>
    </row>
    <row r="25" spans="2:4" ht="18.75">
      <c r="B25" s="2" t="s">
        <v>121</v>
      </c>
      <c r="D25" s="4">
        <v>15463.8</v>
      </c>
    </row>
    <row r="26" spans="2:4" ht="18.75">
      <c r="B26" s="2" t="s">
        <v>154</v>
      </c>
      <c r="D26" s="4">
        <v>171906.86</v>
      </c>
    </row>
    <row r="27" spans="2:4" ht="18.75">
      <c r="B27" s="2" t="s">
        <v>166</v>
      </c>
      <c r="D27" s="9">
        <v>122133</v>
      </c>
    </row>
    <row r="28" spans="2:4" ht="18.75">
      <c r="B28" s="2" t="s">
        <v>182</v>
      </c>
      <c r="D28" s="9">
        <v>0</v>
      </c>
    </row>
    <row r="29" spans="2:4" ht="18.75">
      <c r="B29" s="2" t="s">
        <v>202</v>
      </c>
      <c r="D29" s="9">
        <v>4200118</v>
      </c>
    </row>
    <row r="30" spans="2:4" ht="18.75">
      <c r="B30" s="2" t="s">
        <v>183</v>
      </c>
      <c r="D30" s="10">
        <f>SUM(D31)-(D24+D25+D26+D27)</f>
        <v>11030996.7275</v>
      </c>
    </row>
    <row r="31" spans="4:6" ht="19.5" thickBot="1">
      <c r="D31" s="6">
        <f>SUM(D20)</f>
        <v>12825533.1875</v>
      </c>
      <c r="F31" s="106">
        <f>+'[2]งบดุลบัญชี'!$CD$43</f>
        <v>12825533.190000001</v>
      </c>
    </row>
    <row r="32" ht="19.5" thickTop="1"/>
    <row r="33" spans="1:6" ht="18.75">
      <c r="A33" s="5" t="s">
        <v>103</v>
      </c>
      <c r="B33" s="2" t="s">
        <v>184</v>
      </c>
      <c r="C33" s="4">
        <f>SUM(C18)</f>
        <v>2262641</v>
      </c>
      <c r="D33" s="4" t="s">
        <v>135</v>
      </c>
      <c r="F33" s="106">
        <f>+F31-D31</f>
        <v>0.0025000013411045074</v>
      </c>
    </row>
    <row r="34" ht="18.75">
      <c r="B34" s="2" t="s">
        <v>159</v>
      </c>
    </row>
  </sheetData>
  <sheetProtection/>
  <mergeCells count="3">
    <mergeCell ref="A3:D3"/>
    <mergeCell ref="A4:D4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I21"/>
  <sheetViews>
    <sheetView view="pageBreakPreview" zoomScaleSheetLayoutView="100" zoomScalePageLayoutView="0" workbookViewId="0" topLeftCell="A1">
      <selection activeCell="E21" sqref="E21"/>
    </sheetView>
  </sheetViews>
  <sheetFormatPr defaultColWidth="9.140625" defaultRowHeight="12.75"/>
  <cols>
    <col min="1" max="1" width="11.140625" style="64" customWidth="1"/>
    <col min="2" max="2" width="36.57421875" style="64" customWidth="1"/>
    <col min="3" max="3" width="14.140625" style="114" customWidth="1"/>
    <col min="4" max="4" width="12.8515625" style="64" customWidth="1"/>
    <col min="5" max="5" width="13.57421875" style="114" customWidth="1"/>
    <col min="6" max="6" width="12.7109375" style="114" customWidth="1"/>
    <col min="7" max="7" width="12.8515625" style="64" customWidth="1"/>
    <col min="8" max="8" width="11.28125" style="64" customWidth="1"/>
    <col min="9" max="9" width="12.57421875" style="64" customWidth="1"/>
    <col min="10" max="16384" width="9.140625" style="65" customWidth="1"/>
  </cols>
  <sheetData>
    <row r="1" ht="21">
      <c r="I1" s="64" t="s">
        <v>122</v>
      </c>
    </row>
    <row r="2" spans="2:9" ht="21">
      <c r="B2" s="169" t="s">
        <v>46</v>
      </c>
      <c r="C2" s="169"/>
      <c r="D2" s="169"/>
      <c r="E2" s="169"/>
      <c r="F2" s="169"/>
      <c r="G2" s="169"/>
      <c r="H2" s="169"/>
      <c r="I2" s="169"/>
    </row>
    <row r="3" spans="2:9" ht="21">
      <c r="B3" s="169" t="s">
        <v>123</v>
      </c>
      <c r="C3" s="169"/>
      <c r="D3" s="169"/>
      <c r="E3" s="169"/>
      <c r="F3" s="169"/>
      <c r="G3" s="169"/>
      <c r="H3" s="169"/>
      <c r="I3" s="169"/>
    </row>
    <row r="4" spans="2:9" ht="21">
      <c r="B4" s="170" t="s">
        <v>192</v>
      </c>
      <c r="C4" s="170"/>
      <c r="D4" s="170"/>
      <c r="E4" s="170"/>
      <c r="F4" s="170"/>
      <c r="G4" s="170"/>
      <c r="H4" s="170"/>
      <c r="I4" s="170"/>
    </row>
    <row r="5" spans="2:9" ht="21">
      <c r="B5" s="67"/>
      <c r="C5" s="115"/>
      <c r="D5" s="67"/>
      <c r="E5" s="115"/>
      <c r="F5" s="115"/>
      <c r="G5" s="67"/>
      <c r="H5" s="66"/>
      <c r="I5" s="68" t="s">
        <v>112</v>
      </c>
    </row>
    <row r="6" spans="1:9" s="2" customFormat="1" ht="21" customHeight="1">
      <c r="A6" s="41" t="s">
        <v>127</v>
      </c>
      <c r="B6" s="160" t="s">
        <v>29</v>
      </c>
      <c r="C6" s="164" t="s">
        <v>124</v>
      </c>
      <c r="D6" s="165"/>
      <c r="E6" s="167" t="s">
        <v>31</v>
      </c>
      <c r="F6" s="167" t="s">
        <v>33</v>
      </c>
      <c r="G6" s="158" t="s">
        <v>195</v>
      </c>
      <c r="H6" s="158" t="s">
        <v>147</v>
      </c>
      <c r="I6" s="160" t="s">
        <v>34</v>
      </c>
    </row>
    <row r="7" spans="1:9" s="2" customFormat="1" ht="18.75">
      <c r="A7" s="42" t="s">
        <v>128</v>
      </c>
      <c r="B7" s="163"/>
      <c r="C7" s="74" t="s">
        <v>125</v>
      </c>
      <c r="D7" s="43" t="s">
        <v>126</v>
      </c>
      <c r="E7" s="168"/>
      <c r="F7" s="168"/>
      <c r="G7" s="166"/>
      <c r="H7" s="166"/>
      <c r="I7" s="161"/>
    </row>
    <row r="8" spans="1:9" s="2" customFormat="1" ht="18.75">
      <c r="A8" s="100"/>
      <c r="B8" s="45" t="s">
        <v>198</v>
      </c>
      <c r="C8" s="74"/>
      <c r="D8" s="43"/>
      <c r="E8" s="116"/>
      <c r="F8" s="116"/>
      <c r="G8" s="101"/>
      <c r="H8" s="101"/>
      <c r="I8" s="99"/>
    </row>
    <row r="9" spans="1:9" s="111" customFormat="1" ht="37.5">
      <c r="A9" s="112">
        <v>20004</v>
      </c>
      <c r="B9" s="113" t="s">
        <v>199</v>
      </c>
      <c r="C9" s="117">
        <v>4620</v>
      </c>
      <c r="D9" s="118"/>
      <c r="E9" s="116">
        <v>4620</v>
      </c>
      <c r="F9" s="116">
        <v>4620</v>
      </c>
      <c r="G9" s="119">
        <f>+C9-F9</f>
        <v>0</v>
      </c>
      <c r="H9" s="101"/>
      <c r="I9" s="99"/>
    </row>
    <row r="10" spans="1:9" s="111" customFormat="1" ht="18.75">
      <c r="A10" s="112"/>
      <c r="B10" s="45" t="s">
        <v>200</v>
      </c>
      <c r="C10" s="117"/>
      <c r="D10" s="118"/>
      <c r="E10" s="116"/>
      <c r="F10" s="116"/>
      <c r="G10" s="119"/>
      <c r="H10" s="101"/>
      <c r="I10" s="99"/>
    </row>
    <row r="11" spans="1:9" s="111" customFormat="1" ht="37.5">
      <c r="A11" s="112">
        <v>20281</v>
      </c>
      <c r="B11" s="113" t="s">
        <v>201</v>
      </c>
      <c r="C11" s="117">
        <v>140025</v>
      </c>
      <c r="D11" s="118"/>
      <c r="E11" s="116">
        <v>140025</v>
      </c>
      <c r="F11" s="116">
        <v>140025</v>
      </c>
      <c r="G11" s="119">
        <f>+C11-F11</f>
        <v>0</v>
      </c>
      <c r="H11" s="101"/>
      <c r="I11" s="99"/>
    </row>
    <row r="12" spans="1:9" s="111" customFormat="1" ht="37.5">
      <c r="A12" s="112">
        <v>20321</v>
      </c>
      <c r="B12" s="113" t="s">
        <v>201</v>
      </c>
      <c r="C12" s="117">
        <v>134055</v>
      </c>
      <c r="D12" s="118"/>
      <c r="E12" s="116">
        <v>134055</v>
      </c>
      <c r="F12" s="116">
        <v>134055</v>
      </c>
      <c r="G12" s="119">
        <f>+C12-F12</f>
        <v>0</v>
      </c>
      <c r="H12" s="101"/>
      <c r="I12" s="99"/>
    </row>
    <row r="13" spans="1:9" s="111" customFormat="1" ht="37.5">
      <c r="A13" s="112">
        <v>20344</v>
      </c>
      <c r="B13" s="113" t="s">
        <v>201</v>
      </c>
      <c r="C13" s="117">
        <v>83722</v>
      </c>
      <c r="D13" s="118"/>
      <c r="E13" s="116">
        <v>83722</v>
      </c>
      <c r="F13" s="116">
        <v>83722</v>
      </c>
      <c r="G13" s="119">
        <f>+C13-F13</f>
        <v>0</v>
      </c>
      <c r="H13" s="101"/>
      <c r="I13" s="99"/>
    </row>
    <row r="14" spans="1:9" s="111" customFormat="1" ht="37.5">
      <c r="A14" s="112">
        <v>20360</v>
      </c>
      <c r="B14" s="113" t="s">
        <v>201</v>
      </c>
      <c r="C14" s="117">
        <v>37876</v>
      </c>
      <c r="D14" s="118"/>
      <c r="E14" s="116">
        <v>37876</v>
      </c>
      <c r="F14" s="116">
        <v>37876</v>
      </c>
      <c r="G14" s="119">
        <f>+C14-F14</f>
        <v>0</v>
      </c>
      <c r="H14" s="101"/>
      <c r="I14" s="99"/>
    </row>
    <row r="15" spans="1:9" s="2" customFormat="1" ht="18.75">
      <c r="A15" s="47"/>
      <c r="B15" s="45" t="s">
        <v>193</v>
      </c>
      <c r="C15" s="46"/>
      <c r="D15" s="46"/>
      <c r="E15" s="46"/>
      <c r="F15" s="46"/>
      <c r="G15" s="46"/>
      <c r="H15" s="46"/>
      <c r="I15" s="44"/>
    </row>
    <row r="16" spans="1:9" s="111" customFormat="1" ht="37.5">
      <c r="A16" s="107">
        <v>20142</v>
      </c>
      <c r="B16" s="108" t="s">
        <v>196</v>
      </c>
      <c r="C16" s="109">
        <v>816549</v>
      </c>
      <c r="D16" s="109"/>
      <c r="E16" s="109">
        <v>816549</v>
      </c>
      <c r="F16" s="109">
        <v>816549</v>
      </c>
      <c r="G16" s="109">
        <f>+C16-F16</f>
        <v>0</v>
      </c>
      <c r="H16" s="109"/>
      <c r="I16" s="110"/>
    </row>
    <row r="17" spans="1:9" s="111" customFormat="1" ht="38.25" customHeight="1">
      <c r="A17" s="107">
        <v>20191</v>
      </c>
      <c r="B17" s="108" t="s">
        <v>194</v>
      </c>
      <c r="C17" s="109">
        <v>949794</v>
      </c>
      <c r="D17" s="109"/>
      <c r="E17" s="109">
        <v>949794</v>
      </c>
      <c r="F17" s="109">
        <v>949794</v>
      </c>
      <c r="G17" s="109">
        <f>C17-F17</f>
        <v>0</v>
      </c>
      <c r="H17" s="109"/>
      <c r="I17" s="110"/>
    </row>
    <row r="18" spans="1:9" s="2" customFormat="1" ht="37.5">
      <c r="A18" s="107">
        <v>20227</v>
      </c>
      <c r="B18" s="108" t="s">
        <v>197</v>
      </c>
      <c r="C18" s="109">
        <v>96000</v>
      </c>
      <c r="D18" s="109"/>
      <c r="E18" s="109">
        <v>96000</v>
      </c>
      <c r="F18" s="109">
        <v>96000</v>
      </c>
      <c r="G18" s="109">
        <f>C18-F18</f>
        <v>0</v>
      </c>
      <c r="H18" s="109"/>
      <c r="I18" s="110"/>
    </row>
    <row r="19" spans="1:9" s="2" customFormat="1" ht="18.75">
      <c r="A19" s="44"/>
      <c r="B19" s="43" t="s">
        <v>18</v>
      </c>
      <c r="C19" s="69">
        <f>SUM(C9:C18)</f>
        <v>2262641</v>
      </c>
      <c r="D19" s="69">
        <f>SUM(D9:D18)</f>
        <v>0</v>
      </c>
      <c r="E19" s="69">
        <f>SUM(E9:E18)</f>
        <v>2262641</v>
      </c>
      <c r="F19" s="69">
        <f>SUM(F9:F18)</f>
        <v>2262641</v>
      </c>
      <c r="G19" s="69">
        <f>SUM(G9:G18)</f>
        <v>0</v>
      </c>
      <c r="H19" s="70"/>
      <c r="I19" s="44"/>
    </row>
    <row r="21" ht="21">
      <c r="F21" s="114">
        <f>+รายงานจ่ายเงินสะสม!D23-'อนุมัติจ่ายเงินสะสม (5.1)'!C19</f>
        <v>0</v>
      </c>
    </row>
  </sheetData>
  <sheetProtection/>
  <mergeCells count="10">
    <mergeCell ref="E6:E7"/>
    <mergeCell ref="B2:I2"/>
    <mergeCell ref="B3:I3"/>
    <mergeCell ref="B4:I4"/>
    <mergeCell ref="B6:B7"/>
    <mergeCell ref="C6:D6"/>
    <mergeCell ref="F6:F7"/>
    <mergeCell ref="G6:G7"/>
    <mergeCell ref="I6:I7"/>
    <mergeCell ref="H6:H7"/>
  </mergeCells>
  <printOptions/>
  <pageMargins left="0.5905511811023623" right="0.3937007874015748" top="0.7874015748031497" bottom="0.5905511811023623" header="0.5118110236220472" footer="0.5118110236220472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I23"/>
  <sheetViews>
    <sheetView zoomScalePageLayoutView="0" workbookViewId="0" topLeftCell="A4">
      <selection activeCell="D22" sqref="D22"/>
    </sheetView>
  </sheetViews>
  <sheetFormatPr defaultColWidth="9.140625" defaultRowHeight="12.75"/>
  <cols>
    <col min="1" max="1" width="21.00390625" style="2" customWidth="1"/>
    <col min="2" max="2" width="14.00390625" style="2" customWidth="1"/>
    <col min="3" max="3" width="11.00390625" style="2" customWidth="1"/>
    <col min="4" max="4" width="13.57421875" style="2" customWidth="1"/>
    <col min="5" max="5" width="14.00390625" style="2" customWidth="1"/>
    <col min="6" max="6" width="13.7109375" style="2" customWidth="1"/>
    <col min="7" max="16384" width="9.140625" style="2" customWidth="1"/>
  </cols>
  <sheetData>
    <row r="1" spans="1:9" ht="18.75">
      <c r="A1" s="150" t="s">
        <v>111</v>
      </c>
      <c r="B1" s="150"/>
      <c r="C1" s="150"/>
      <c r="D1" s="150"/>
      <c r="E1" s="150"/>
      <c r="F1" s="150"/>
      <c r="G1" s="71"/>
      <c r="H1" s="71"/>
      <c r="I1" s="71"/>
    </row>
    <row r="2" spans="1:9" ht="18.75">
      <c r="A2" s="150" t="s">
        <v>130</v>
      </c>
      <c r="B2" s="150"/>
      <c r="C2" s="150"/>
      <c r="D2" s="150"/>
      <c r="E2" s="150"/>
      <c r="F2" s="150"/>
      <c r="G2" s="71"/>
      <c r="H2" s="71"/>
      <c r="I2" s="71"/>
    </row>
    <row r="3" spans="1:9" ht="18.75">
      <c r="A3" s="162" t="s">
        <v>186</v>
      </c>
      <c r="B3" s="162"/>
      <c r="C3" s="162"/>
      <c r="D3" s="162"/>
      <c r="E3" s="162"/>
      <c r="F3" s="162"/>
      <c r="G3" s="72"/>
      <c r="H3" s="72"/>
      <c r="I3" s="72"/>
    </row>
    <row r="4" spans="1:9" s="7" customFormat="1" ht="18.75">
      <c r="A4" s="72"/>
      <c r="B4" s="72"/>
      <c r="C4" s="72"/>
      <c r="D4" s="72"/>
      <c r="E4" s="72"/>
      <c r="F4" s="72"/>
      <c r="G4" s="72"/>
      <c r="H4" s="72"/>
      <c r="I4" s="72"/>
    </row>
    <row r="5" spans="1:6" ht="56.25">
      <c r="A5" s="73" t="s">
        <v>0</v>
      </c>
      <c r="B5" s="73" t="s">
        <v>18</v>
      </c>
      <c r="C5" s="73" t="s">
        <v>131</v>
      </c>
      <c r="D5" s="73" t="s">
        <v>191</v>
      </c>
      <c r="E5" s="73" t="s">
        <v>132</v>
      </c>
      <c r="F5" s="73" t="s">
        <v>146</v>
      </c>
    </row>
    <row r="6" spans="1:6" ht="18.75">
      <c r="A6" s="45" t="s">
        <v>57</v>
      </c>
      <c r="B6" s="46"/>
      <c r="C6" s="46"/>
      <c r="D6" s="46"/>
      <c r="E6" s="46"/>
      <c r="F6" s="44"/>
    </row>
    <row r="7" spans="1:6" ht="18.75">
      <c r="A7" s="44" t="s">
        <v>3</v>
      </c>
      <c r="B7" s="70">
        <f>SUM(C7:E7)</f>
        <v>4620</v>
      </c>
      <c r="C7" s="46">
        <v>4620</v>
      </c>
      <c r="D7" s="46"/>
      <c r="E7" s="46"/>
      <c r="F7" s="44"/>
    </row>
    <row r="8" spans="1:6" ht="18.75">
      <c r="A8" s="44" t="s">
        <v>4</v>
      </c>
      <c r="B8" s="70">
        <f aca="true" t="shared" si="0" ref="B8:B18">SUM(C8:E8)</f>
        <v>0</v>
      </c>
      <c r="C8" s="46"/>
      <c r="D8" s="46"/>
      <c r="E8" s="46"/>
      <c r="F8" s="44"/>
    </row>
    <row r="9" spans="1:6" ht="18.75">
      <c r="A9" s="44" t="s">
        <v>5</v>
      </c>
      <c r="B9" s="70">
        <f t="shared" si="0"/>
        <v>0</v>
      </c>
      <c r="C9" s="46"/>
      <c r="D9" s="46"/>
      <c r="E9" s="46"/>
      <c r="F9" s="44"/>
    </row>
    <row r="10" spans="1:6" ht="18.75">
      <c r="A10" s="44" t="s">
        <v>6</v>
      </c>
      <c r="B10" s="70">
        <f t="shared" si="0"/>
        <v>0</v>
      </c>
      <c r="C10" s="46"/>
      <c r="D10" s="46"/>
      <c r="E10" s="46"/>
      <c r="F10" s="44"/>
    </row>
    <row r="11" spans="1:6" ht="18.75">
      <c r="A11" s="44" t="s">
        <v>7</v>
      </c>
      <c r="B11" s="70">
        <f aca="true" t="shared" si="1" ref="B11:B16">SUM(C11:F11)</f>
        <v>0</v>
      </c>
      <c r="C11" s="50"/>
      <c r="D11" s="46"/>
      <c r="E11" s="46"/>
      <c r="F11" s="44"/>
    </row>
    <row r="12" spans="1:6" ht="18.75">
      <c r="A12" s="44" t="s">
        <v>8</v>
      </c>
      <c r="B12" s="70">
        <f t="shared" si="1"/>
        <v>395678</v>
      </c>
      <c r="C12" s="46"/>
      <c r="D12" s="46">
        <f>140025+134055+121598</f>
        <v>395678</v>
      </c>
      <c r="E12" s="46"/>
      <c r="F12" s="44"/>
    </row>
    <row r="13" spans="1:6" ht="18.75">
      <c r="A13" s="44" t="s">
        <v>9</v>
      </c>
      <c r="B13" s="70">
        <f t="shared" si="1"/>
        <v>0</v>
      </c>
      <c r="C13" s="46"/>
      <c r="D13" s="46"/>
      <c r="E13" s="46"/>
      <c r="F13" s="44"/>
    </row>
    <row r="14" spans="1:6" ht="18.75">
      <c r="A14" s="44" t="s">
        <v>14</v>
      </c>
      <c r="B14" s="70">
        <f t="shared" si="1"/>
        <v>0</v>
      </c>
      <c r="C14" s="46"/>
      <c r="D14" s="46"/>
      <c r="E14" s="46"/>
      <c r="F14" s="44"/>
    </row>
    <row r="15" spans="1:6" ht="18.75">
      <c r="A15" s="44" t="s">
        <v>10</v>
      </c>
      <c r="B15" s="70">
        <f t="shared" si="1"/>
        <v>0</v>
      </c>
      <c r="C15" s="46"/>
      <c r="D15" s="46"/>
      <c r="E15" s="46"/>
      <c r="F15" s="44"/>
    </row>
    <row r="16" spans="1:6" ht="18.75">
      <c r="A16" s="44" t="s">
        <v>11</v>
      </c>
      <c r="B16" s="70">
        <f t="shared" si="1"/>
        <v>1862343</v>
      </c>
      <c r="C16" s="46"/>
      <c r="D16" s="46">
        <f>816549+949794+96000</f>
        <v>1862343</v>
      </c>
      <c r="E16" s="46"/>
      <c r="F16" s="50"/>
    </row>
    <row r="17" spans="1:6" ht="18.75">
      <c r="A17" s="44" t="s">
        <v>13</v>
      </c>
      <c r="B17" s="70">
        <f t="shared" si="0"/>
        <v>0</v>
      </c>
      <c r="C17" s="46"/>
      <c r="D17" s="46"/>
      <c r="E17" s="46"/>
      <c r="F17" s="44"/>
    </row>
    <row r="18" spans="1:6" ht="18.75">
      <c r="A18" s="44" t="s">
        <v>12</v>
      </c>
      <c r="B18" s="70">
        <f t="shared" si="0"/>
        <v>0</v>
      </c>
      <c r="C18" s="46"/>
      <c r="D18" s="46"/>
      <c r="E18" s="46"/>
      <c r="F18" s="44"/>
    </row>
    <row r="19" spans="1:6" ht="18.75">
      <c r="A19" s="43" t="s">
        <v>58</v>
      </c>
      <c r="B19" s="74">
        <f>SUM(B7:B18)</f>
        <v>2262641</v>
      </c>
      <c r="C19" s="74">
        <f>SUM(C7:C18)</f>
        <v>4620</v>
      </c>
      <c r="D19" s="74">
        <f>SUM(D7:D18)</f>
        <v>2258021</v>
      </c>
      <c r="E19" s="74">
        <f>SUM(E7:E18)</f>
        <v>0</v>
      </c>
      <c r="F19" s="74">
        <f>SUM(F7:F18)</f>
        <v>0</v>
      </c>
    </row>
    <row r="21" spans="1:5" ht="18.75">
      <c r="A21" s="62" t="s">
        <v>34</v>
      </c>
      <c r="B21" s="2" t="s">
        <v>133</v>
      </c>
      <c r="D21" s="4">
        <v>0</v>
      </c>
      <c r="E21" s="11" t="s">
        <v>135</v>
      </c>
    </row>
    <row r="22" spans="2:5" ht="18.75">
      <c r="B22" s="2" t="s">
        <v>134</v>
      </c>
      <c r="D22" s="4">
        <f>B19</f>
        <v>2262641</v>
      </c>
      <c r="E22" s="11" t="s">
        <v>135</v>
      </c>
    </row>
    <row r="23" spans="2:5" ht="19.5" thickBot="1">
      <c r="B23" s="75" t="s">
        <v>18</v>
      </c>
      <c r="C23" s="5"/>
      <c r="D23" s="6">
        <f>SUM(D21:D22)</f>
        <v>2262641</v>
      </c>
      <c r="E23" s="1" t="s">
        <v>135</v>
      </c>
    </row>
    <row r="24" ht="19.5" thickTop="1"/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</sheetPr>
  <dimension ref="A1:Q48"/>
  <sheetViews>
    <sheetView view="pageBreakPreview" zoomScale="90" zoomScaleSheetLayoutView="90" zoomScalePageLayoutView="0" workbookViewId="0" topLeftCell="A1">
      <pane xSplit="4" ySplit="4" topLeftCell="E3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G41" sqref="G41"/>
    </sheetView>
  </sheetViews>
  <sheetFormatPr defaultColWidth="9.140625" defaultRowHeight="12.75"/>
  <cols>
    <col min="1" max="1" width="0.71875" style="12" customWidth="1"/>
    <col min="2" max="2" width="25.7109375" style="12" customWidth="1"/>
    <col min="3" max="3" width="13.57421875" style="12" customWidth="1"/>
    <col min="4" max="4" width="12.28125" style="12" customWidth="1"/>
    <col min="5" max="5" width="12.57421875" style="12" customWidth="1"/>
    <col min="6" max="6" width="9.8515625" style="12" customWidth="1"/>
    <col min="7" max="7" width="11.7109375" style="12" customWidth="1"/>
    <col min="8" max="8" width="11.421875" style="12" customWidth="1"/>
    <col min="9" max="9" width="8.421875" style="12" customWidth="1"/>
    <col min="10" max="10" width="10.8515625" style="76" customWidth="1"/>
    <col min="11" max="11" width="10.00390625" style="12" customWidth="1"/>
    <col min="12" max="12" width="11.421875" style="12" customWidth="1"/>
    <col min="13" max="13" width="11.140625" style="12" customWidth="1"/>
    <col min="14" max="14" width="9.7109375" style="12" customWidth="1"/>
    <col min="15" max="15" width="12.7109375" style="12" customWidth="1"/>
    <col min="16" max="16" width="9.140625" style="12" customWidth="1"/>
    <col min="17" max="17" width="12.8515625" style="12" bestFit="1" customWidth="1"/>
    <col min="18" max="16384" width="9.140625" style="12" customWidth="1"/>
  </cols>
  <sheetData>
    <row r="1" spans="1:15" ht="15.75">
      <c r="A1" s="153" t="s">
        <v>46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15.75">
      <c r="A2" s="153" t="s">
        <v>174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1:15" ht="15.75">
      <c r="A3" s="153" t="s">
        <v>185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1:15" ht="70.5" customHeight="1">
      <c r="A4" s="155" t="s">
        <v>0</v>
      </c>
      <c r="B4" s="156"/>
      <c r="C4" s="81" t="s">
        <v>17</v>
      </c>
      <c r="D4" s="81" t="s">
        <v>18</v>
      </c>
      <c r="E4" s="81" t="s">
        <v>47</v>
      </c>
      <c r="F4" s="81" t="s">
        <v>48</v>
      </c>
      <c r="G4" s="81" t="s">
        <v>49</v>
      </c>
      <c r="H4" s="81" t="s">
        <v>50</v>
      </c>
      <c r="I4" s="83" t="s">
        <v>51</v>
      </c>
      <c r="J4" s="83" t="s">
        <v>52</v>
      </c>
      <c r="K4" s="81" t="s">
        <v>53</v>
      </c>
      <c r="L4" s="81" t="s">
        <v>54</v>
      </c>
      <c r="M4" s="81" t="s">
        <v>55</v>
      </c>
      <c r="N4" s="81" t="s">
        <v>56</v>
      </c>
      <c r="O4" s="81" t="s">
        <v>12</v>
      </c>
    </row>
    <row r="5" spans="1:15" ht="15.75">
      <c r="A5" s="17" t="s">
        <v>57</v>
      </c>
      <c r="B5" s="25"/>
      <c r="C5" s="23"/>
      <c r="D5" s="23"/>
      <c r="E5" s="23"/>
      <c r="F5" s="23"/>
      <c r="G5" s="23"/>
      <c r="H5" s="23"/>
      <c r="I5" s="84"/>
      <c r="J5" s="85"/>
      <c r="K5" s="23"/>
      <c r="L5" s="23"/>
      <c r="M5" s="23"/>
      <c r="N5" s="23"/>
      <c r="O5" s="23"/>
    </row>
    <row r="6" spans="1:15" ht="15.75">
      <c r="A6" s="24"/>
      <c r="B6" s="25" t="s">
        <v>12</v>
      </c>
      <c r="C6" s="86">
        <f>SUM('[3]จ่ายแผน'!$E$9)</f>
        <v>1037140</v>
      </c>
      <c r="D6" s="87">
        <f>SUM(E6:O6)</f>
        <v>815254.16</v>
      </c>
      <c r="E6" s="86">
        <f>SUM('[4]จ่ายแผน'!$H$9)</f>
        <v>0</v>
      </c>
      <c r="F6" s="86">
        <f>SUM('[4]จ่ายแผน'!$I$9)</f>
        <v>0</v>
      </c>
      <c r="G6" s="86">
        <f>SUM('[4]จ่ายแผน'!$J$9)</f>
        <v>0</v>
      </c>
      <c r="H6" s="86">
        <f>SUM('[4]จ่ายแผน'!$K$9)</f>
        <v>0</v>
      </c>
      <c r="I6" s="86">
        <f>SUM('[4]จ่ายแผน'!$L$9)</f>
        <v>0</v>
      </c>
      <c r="J6" s="86">
        <f>SUM('[4]จ่ายแผน'!$M$9)</f>
        <v>0</v>
      </c>
      <c r="K6" s="86">
        <f>SUM('[4]จ่ายแผน'!$N$9)</f>
        <v>0</v>
      </c>
      <c r="L6" s="86">
        <f>SUM('[4]จ่ายแผน'!$O$9)</f>
        <v>0</v>
      </c>
      <c r="M6" s="86">
        <f>SUM('[4]จ่ายแผน'!$P$9)</f>
        <v>0</v>
      </c>
      <c r="N6" s="86">
        <f>SUM('[4]จ่ายแผน'!$Q$9)</f>
        <v>0</v>
      </c>
      <c r="O6" s="86">
        <f>SUM('[4]จ่ายแผน'!$R$9)</f>
        <v>815254.16</v>
      </c>
    </row>
    <row r="7" spans="1:15" ht="15.75">
      <c r="A7" s="24"/>
      <c r="B7" s="25" t="s">
        <v>167</v>
      </c>
      <c r="C7" s="86">
        <f>SUM('[3]จ่ายแผน'!$E$20)</f>
        <v>2227200</v>
      </c>
      <c r="D7" s="87">
        <f>SUM(E7:O7)</f>
        <v>2746828</v>
      </c>
      <c r="E7" s="88">
        <f>SUM('[4]จ่ายแผน'!$H$20)</f>
        <v>2746828</v>
      </c>
      <c r="F7" s="86">
        <f>SUM('[4]จ่ายแผน'!$I$20)</f>
        <v>0</v>
      </c>
      <c r="G7" s="86">
        <f>SUM('[4]จ่ายแผน'!$J$20)</f>
        <v>0</v>
      </c>
      <c r="H7" s="86">
        <f>SUM('[4]จ่ายแผน'!$K$20)</f>
        <v>0</v>
      </c>
      <c r="I7" s="86">
        <f>SUM('[4]จ่ายแผน'!$L$20)</f>
        <v>0</v>
      </c>
      <c r="J7" s="86">
        <f>SUM('[4]จ่ายแผน'!$M$20)</f>
        <v>0</v>
      </c>
      <c r="K7" s="86">
        <f>SUM('[4]จ่ายแผน'!$N$20)</f>
        <v>0</v>
      </c>
      <c r="L7" s="86">
        <f>SUM('[4]จ่ายแผน'!$O$20)</f>
        <v>0</v>
      </c>
      <c r="M7" s="86">
        <f>SUM('[4]จ่ายแผน'!$P$20)</f>
        <v>0</v>
      </c>
      <c r="N7" s="86">
        <f>SUM('[4]จ่ายแผน'!$Q$20)</f>
        <v>0</v>
      </c>
      <c r="O7" s="86">
        <f>SUM('[4]จ่ายแผน'!$R$20)</f>
        <v>0</v>
      </c>
    </row>
    <row r="8" spans="1:15" ht="15.75">
      <c r="A8" s="24"/>
      <c r="B8" s="25" t="s">
        <v>168</v>
      </c>
      <c r="C8" s="86">
        <f>SUM('[3]จ่ายแผน'!$E$26)</f>
        <v>3923300</v>
      </c>
      <c r="D8" s="87">
        <f>SUM(E8:O8)</f>
        <v>2927229.11</v>
      </c>
      <c r="E8" s="88">
        <f>SUM('[4]จ่ายแผน'!$H$26)</f>
        <v>2512031.08</v>
      </c>
      <c r="F8" s="86">
        <f>SUM('[4]จ่ายแผน'!$I$26)</f>
        <v>0</v>
      </c>
      <c r="G8" s="86">
        <f>SUM('[4]จ่ายแผน'!$J$26)</f>
        <v>0</v>
      </c>
      <c r="H8" s="86">
        <f>SUM('[4]จ่ายแผน'!$K$26)</f>
        <v>0</v>
      </c>
      <c r="I8" s="86">
        <f>SUM('[4]จ่ายแผน'!$L$26)</f>
        <v>0</v>
      </c>
      <c r="J8" s="86">
        <f>SUM('[4]จ่ายแผน'!$M$26)</f>
        <v>415198.02999999997</v>
      </c>
      <c r="K8" s="86">
        <f>SUM('[4]จ่ายแผน'!$N$26)</f>
        <v>0</v>
      </c>
      <c r="L8" s="86">
        <f>SUM('[4]จ่ายแผน'!$O$26)</f>
        <v>0</v>
      </c>
      <c r="M8" s="86">
        <f>SUM('[4]จ่ายแผน'!$P$26)</f>
        <v>0</v>
      </c>
      <c r="N8" s="86">
        <f>SUM('[4]จ่ายแผน'!$Q$26)</f>
        <v>0</v>
      </c>
      <c r="O8" s="86">
        <f>SUM('[4]จ่ายแผน'!$R$26)</f>
        <v>0</v>
      </c>
    </row>
    <row r="9" spans="1:17" ht="15.75">
      <c r="A9" s="24"/>
      <c r="B9" s="25" t="s">
        <v>4</v>
      </c>
      <c r="C9" s="86">
        <f>SUM('[3]จ่ายแผน'!$E$30)</f>
        <v>284000</v>
      </c>
      <c r="D9" s="87">
        <f aca="true" t="shared" si="0" ref="D9:D23">SUM(E9:O9)</f>
        <v>287760</v>
      </c>
      <c r="E9" s="86">
        <f>SUM('[4]จ่ายแผน'!$H$30)</f>
        <v>287760</v>
      </c>
      <c r="F9" s="86">
        <f>SUM('[4]จ่ายแผน'!$I$30)</f>
        <v>0</v>
      </c>
      <c r="G9" s="86">
        <f>SUM('[4]จ่ายแผน'!$J$30)</f>
        <v>0</v>
      </c>
      <c r="H9" s="86">
        <f>SUM('[4]จ่ายแผน'!$K$30)</f>
        <v>0</v>
      </c>
      <c r="I9" s="86">
        <f>SUM('[4]จ่ายแผน'!$L$30)</f>
        <v>0</v>
      </c>
      <c r="J9" s="86">
        <f>SUM('[4]จ่ายแผน'!$M$30)</f>
        <v>0</v>
      </c>
      <c r="K9" s="86">
        <f>SUM('[4]จ่ายแผน'!$N$30)</f>
        <v>0</v>
      </c>
      <c r="L9" s="86">
        <f>SUM('[4]จ่ายแผน'!$O$30)</f>
        <v>0</v>
      </c>
      <c r="M9" s="86">
        <f>SUM('[4]จ่ายแผน'!$P$30)</f>
        <v>0</v>
      </c>
      <c r="N9" s="86">
        <f>SUM('[4]จ่ายแผน'!$Q$30)</f>
        <v>0</v>
      </c>
      <c r="O9" s="86">
        <f>SUM('[4]จ่ายแผน'!$R$30)</f>
        <v>0</v>
      </c>
      <c r="Q9" s="13"/>
    </row>
    <row r="10" spans="1:17" ht="15.75">
      <c r="A10" s="24"/>
      <c r="B10" s="25" t="s">
        <v>5</v>
      </c>
      <c r="C10" s="86">
        <f>SUM('[3]จ่ายแผน'!$E$33)</f>
        <v>1081400</v>
      </c>
      <c r="D10" s="87">
        <f t="shared" si="0"/>
        <v>1413058.37</v>
      </c>
      <c r="E10" s="86">
        <f>SUM('[4]จ่ายแผน'!$H$33)</f>
        <v>944754.8300000001</v>
      </c>
      <c r="F10" s="86">
        <f>SUM('[4]จ่ายแผน'!$I$33)</f>
        <v>0</v>
      </c>
      <c r="G10" s="86">
        <f>SUM('[4]จ่ายแผน'!$J$33)</f>
        <v>61716.77</v>
      </c>
      <c r="H10" s="86">
        <f>SUM('[4]จ่ายแผน'!$K$33)</f>
        <v>0</v>
      </c>
      <c r="I10" s="86">
        <f>SUM('[4]จ่ายแผน'!$L$33)</f>
        <v>0</v>
      </c>
      <c r="J10" s="86">
        <f>SUM('[4]จ่ายแผน'!$M$33)</f>
        <v>406586.77</v>
      </c>
      <c r="K10" s="86">
        <f>SUM('[4]จ่ายแผน'!$N$33)</f>
        <v>0</v>
      </c>
      <c r="L10" s="86">
        <f>SUM('[4]จ่ายแผน'!$O$33)</f>
        <v>0</v>
      </c>
      <c r="M10" s="86">
        <f>SUM('[4]จ่ายแผน'!$P$33)</f>
        <v>0</v>
      </c>
      <c r="N10" s="86">
        <f>SUM('[4]จ่ายแผน'!$Q$33)</f>
        <v>0</v>
      </c>
      <c r="O10" s="86">
        <f>SUM('[4]จ่ายแผน'!$R$33)</f>
        <v>0</v>
      </c>
      <c r="Q10" s="13"/>
    </row>
    <row r="11" spans="1:17" ht="15.75">
      <c r="A11" s="24"/>
      <c r="B11" s="25" t="s">
        <v>6</v>
      </c>
      <c r="C11" s="86">
        <f>SUM('[3]จ่ายแผน'!$E$37)</f>
        <v>1791200</v>
      </c>
      <c r="D11" s="87">
        <f t="shared" si="0"/>
        <v>1590820</v>
      </c>
      <c r="E11" s="86">
        <f>SUM('[4]จ่ายแผน'!$H$37)</f>
        <v>1420090</v>
      </c>
      <c r="F11" s="86">
        <f>SUM('[4]จ่ายแผน'!$I$37)</f>
        <v>137400</v>
      </c>
      <c r="G11" s="86">
        <f>SUM('[4]จ่ายแผน'!$J$37)</f>
        <v>0</v>
      </c>
      <c r="H11" s="86">
        <f>SUM('[4]จ่ายแผน'!$K$37)</f>
        <v>0</v>
      </c>
      <c r="I11" s="86">
        <f>SUM('[4]จ่ายแผน'!$L$37)</f>
        <v>0</v>
      </c>
      <c r="J11" s="86">
        <f>SUM('[4]จ่ายแผน'!$M$37)</f>
        <v>33330</v>
      </c>
      <c r="K11" s="86">
        <f>SUM('[4]จ่ายแผน'!$N$37)</f>
        <v>0</v>
      </c>
      <c r="L11" s="86">
        <f>SUM('[4]จ่ายแผน'!$O$37)</f>
        <v>0</v>
      </c>
      <c r="M11" s="86">
        <f>SUM('[4]จ่ายแผน'!$P$37)</f>
        <v>0</v>
      </c>
      <c r="N11" s="86">
        <f>SUM('[4]จ่ายแผน'!$Q$37)</f>
        <v>0</v>
      </c>
      <c r="O11" s="86">
        <f>SUM('[4]จ่ายแผน'!$R$37)</f>
        <v>0</v>
      </c>
      <c r="Q11" s="13"/>
    </row>
    <row r="12" spans="1:17" ht="15.75">
      <c r="A12" s="24"/>
      <c r="B12" s="25" t="s">
        <v>7</v>
      </c>
      <c r="C12" s="86">
        <f>SUM('[3]จ่ายแผน'!$E$48)</f>
        <v>4526320</v>
      </c>
      <c r="D12" s="87">
        <f>SUM(E12:O12)</f>
        <v>2673375.86</v>
      </c>
      <c r="E12" s="86">
        <f>SUM('[4]จ่ายแผน'!$H$48)</f>
        <v>729441.86</v>
      </c>
      <c r="F12" s="86">
        <f>SUM('[4]จ่ายแผน'!$I$48)</f>
        <v>45474</v>
      </c>
      <c r="G12" s="86">
        <f>SUM('[4]จ่ายแผน'!$J$48)</f>
        <v>895500</v>
      </c>
      <c r="H12" s="86">
        <f>SUM('[4]จ่ายแผน'!$K$48)</f>
        <v>0</v>
      </c>
      <c r="I12" s="86">
        <f>SUM('[4]จ่ายแผน'!$L$48)</f>
        <v>0</v>
      </c>
      <c r="J12" s="86">
        <f>SUM('[4]จ่ายแผน'!$M$48)</f>
        <v>42124</v>
      </c>
      <c r="K12" s="86">
        <f>SUM('[4]จ่ายแผน'!$N$48)</f>
        <v>87580</v>
      </c>
      <c r="L12" s="86">
        <f>SUM('[4]จ่ายแผน'!$O$48)</f>
        <v>861856</v>
      </c>
      <c r="M12" s="86">
        <f>SUM('[4]จ่ายแผน'!$P$48)</f>
        <v>11400</v>
      </c>
      <c r="N12" s="86">
        <f>SUM('[4]จ่ายแผน'!$Q$48)</f>
        <v>0</v>
      </c>
      <c r="O12" s="86">
        <f>SUM('[4]จ่ายแผน'!$R$48)</f>
        <v>0</v>
      </c>
      <c r="Q12" s="89"/>
    </row>
    <row r="13" spans="1:15" ht="15.75">
      <c r="A13" s="24"/>
      <c r="B13" s="25" t="s">
        <v>8</v>
      </c>
      <c r="C13" s="86">
        <f>SUM('[3]จ่ายแผน'!$E$94)</f>
        <v>3332940</v>
      </c>
      <c r="D13" s="87">
        <f t="shared" si="0"/>
        <v>2954430</v>
      </c>
      <c r="E13" s="86">
        <f>SUM('[4]จ่ายแผน'!$H$94)</f>
        <v>611946</v>
      </c>
      <c r="F13" s="86">
        <f>SUM('[4]จ่ายแผน'!$I$94)</f>
        <v>79980</v>
      </c>
      <c r="G13" s="86">
        <f>SUM('[4]จ่ายแผน'!$J$94)</f>
        <v>1741914</v>
      </c>
      <c r="H13" s="86">
        <f>SUM('[4]จ่ายแผน'!$K$94)</f>
        <v>209800</v>
      </c>
      <c r="I13" s="86">
        <f>SUM('[4]จ่ายแผน'!$L$94)</f>
        <v>0</v>
      </c>
      <c r="J13" s="86">
        <f>SUM('[4]จ่ายแผน'!$M$94)</f>
        <v>211245</v>
      </c>
      <c r="K13" s="86">
        <f>SUM('[4]จ่ายแผน'!$N$94)</f>
        <v>0</v>
      </c>
      <c r="L13" s="86">
        <f>SUM('[4]จ่ายแผน'!$O$94)</f>
        <v>33168</v>
      </c>
      <c r="M13" s="86">
        <f>SUM('[4]จ่ายแผน'!$P$94)</f>
        <v>0</v>
      </c>
      <c r="N13" s="86">
        <f>SUM('[4]จ่ายแผน'!$Q$94)</f>
        <v>66377</v>
      </c>
      <c r="O13" s="86">
        <f>SUM('[4]จ่ายแผน'!$R$94)</f>
        <v>0</v>
      </c>
    </row>
    <row r="14" spans="1:15" ht="15.75">
      <c r="A14" s="24"/>
      <c r="B14" s="25" t="s">
        <v>9</v>
      </c>
      <c r="C14" s="86">
        <f>SUM('[3]จ่ายแผน'!$E$108)</f>
        <v>790000</v>
      </c>
      <c r="D14" s="87">
        <f t="shared" si="0"/>
        <v>693068.52</v>
      </c>
      <c r="E14" s="86">
        <f>SUM('[4]จ่ายแผน'!$H$108)</f>
        <v>267138.37</v>
      </c>
      <c r="F14" s="86">
        <f>SUM('[4]จ่ายแผน'!$I$108)</f>
        <v>0</v>
      </c>
      <c r="G14" s="86">
        <f>SUM('[4]จ่ายแผน'!$J$108)</f>
        <v>0</v>
      </c>
      <c r="H14" s="86">
        <f>SUM('[4]จ่ายแผน'!$K$108)</f>
        <v>0</v>
      </c>
      <c r="I14" s="86">
        <f>SUM('[4]จ่ายแผน'!$L$108)</f>
        <v>0</v>
      </c>
      <c r="J14" s="86">
        <f>SUM('[4]จ่ายแผน'!$M$108)</f>
        <v>0</v>
      </c>
      <c r="K14" s="86">
        <f>SUM('[4]จ่ายแผน'!$N$108)</f>
        <v>0</v>
      </c>
      <c r="L14" s="86">
        <f>SUM('[4]จ่ายแผน'!$O$108)</f>
        <v>0</v>
      </c>
      <c r="M14" s="86">
        <f>SUM('[4]จ่ายแผน'!$P$108)</f>
        <v>0</v>
      </c>
      <c r="N14" s="86">
        <f>SUM('[4]จ่ายแผน'!$Q$108)</f>
        <v>425930.15</v>
      </c>
      <c r="O14" s="86">
        <f>SUM('[4]จ่ายแผน'!$R$108)</f>
        <v>0</v>
      </c>
    </row>
    <row r="15" spans="1:15" ht="15.75">
      <c r="A15" s="24"/>
      <c r="B15" s="25" t="s">
        <v>10</v>
      </c>
      <c r="C15" s="86">
        <f>SUM('[3]จ่ายแผน'!$E$116)</f>
        <v>483200</v>
      </c>
      <c r="D15" s="87">
        <f>SUM(E15:O15)</f>
        <v>447710</v>
      </c>
      <c r="E15" s="86">
        <f>SUM('[4]จ่ายแผน'!$H$116)</f>
        <v>187190</v>
      </c>
      <c r="F15" s="86">
        <f>SUM('[4]จ่ายแผน'!$I$116)</f>
        <v>0</v>
      </c>
      <c r="G15" s="86">
        <f>SUM('[4]จ่ายแผน'!$J$116)</f>
        <v>8000</v>
      </c>
      <c r="H15" s="86">
        <f>SUM('[4]จ่ายแผน'!$K$116)</f>
        <v>80000</v>
      </c>
      <c r="I15" s="86">
        <f>SUM('[4]จ่ายแผน'!$L$116)</f>
        <v>0</v>
      </c>
      <c r="J15" s="86">
        <f>SUM('[4]จ่ายแผน'!$M$116)</f>
        <v>143220</v>
      </c>
      <c r="K15" s="86">
        <f>SUM('[4]จ่ายแผน'!$N$116)</f>
        <v>0</v>
      </c>
      <c r="L15" s="86">
        <f>SUM('[4]จ่ายแผน'!$O$116)</f>
        <v>0</v>
      </c>
      <c r="M15" s="86">
        <f>SUM('[4]จ่ายแผน'!$P$116)</f>
        <v>0</v>
      </c>
      <c r="N15" s="86">
        <f>SUM('[4]จ่ายแผน'!$Q$116)</f>
        <v>29300</v>
      </c>
      <c r="O15" s="86">
        <f>SUM('[4]จ่ายแผน'!$R$116)</f>
        <v>0</v>
      </c>
    </row>
    <row r="16" spans="1:15" ht="15.75">
      <c r="A16" s="24"/>
      <c r="B16" s="25" t="s">
        <v>11</v>
      </c>
      <c r="C16" s="86">
        <f>SUM('[3]จ่ายแผน'!$E$125)</f>
        <v>3365100</v>
      </c>
      <c r="D16" s="87">
        <f t="shared" si="0"/>
        <v>3292935.5</v>
      </c>
      <c r="E16" s="86">
        <f>SUM('[4]จ่ายแผน'!$H$125)</f>
        <v>0</v>
      </c>
      <c r="F16" s="86">
        <f>SUM('[4]จ่ายแผน'!$I$125)</f>
        <v>0</v>
      </c>
      <c r="G16" s="86">
        <f>SUM('[4]จ่ายแผน'!$J$125)</f>
        <v>21000</v>
      </c>
      <c r="H16" s="86">
        <f>SUM('[4]จ่ายแผน'!$K$125)</f>
        <v>0</v>
      </c>
      <c r="I16" s="86">
        <f>SUM('[4]จ่ายแผน'!$L$125)</f>
        <v>0</v>
      </c>
      <c r="J16" s="86">
        <f>SUM('[4]จ่ายแผน'!$M$125)</f>
        <v>3271935.5</v>
      </c>
      <c r="K16" s="86">
        <f>SUM('[4]จ่ายแผน'!$N$125)</f>
        <v>0</v>
      </c>
      <c r="L16" s="86">
        <f>SUM('[4]จ่ายแผน'!$O$125)</f>
        <v>0</v>
      </c>
      <c r="M16" s="86">
        <f>SUM('[4]จ่ายแผน'!$P$125)</f>
        <v>0</v>
      </c>
      <c r="N16" s="86">
        <f>SUM('[4]จ่ายแผน'!$Q$125)</f>
        <v>0</v>
      </c>
      <c r="O16" s="86">
        <f>SUM('[4]จ่ายแผน'!$R$125)</f>
        <v>0</v>
      </c>
    </row>
    <row r="17" spans="1:15" ht="15.75">
      <c r="A17" s="24"/>
      <c r="B17" s="25" t="s">
        <v>14</v>
      </c>
      <c r="C17" s="86">
        <f>SUM('[3]จ่ายแผน'!$E$133)</f>
        <v>2559200</v>
      </c>
      <c r="D17" s="87">
        <f t="shared" si="0"/>
        <v>2512200</v>
      </c>
      <c r="E17" s="86">
        <f>SUM('[4]จ่ายแผน'!$H$133)</f>
        <v>20000</v>
      </c>
      <c r="F17" s="86">
        <f>SUM('[4]จ่ายแผน'!$I$133)</f>
        <v>0</v>
      </c>
      <c r="G17" s="86">
        <f>SUM('[4]จ่ายแผน'!$J$133)</f>
        <v>2172200</v>
      </c>
      <c r="H17" s="86">
        <f>SUM('[4]จ่ายแผน'!$K$133)</f>
        <v>120000</v>
      </c>
      <c r="I17" s="86">
        <f>SUM('[4]จ่ายแผน'!$L$133)</f>
        <v>0</v>
      </c>
      <c r="J17" s="86">
        <f>SUM('[4]จ่ายแผน'!$M$133)</f>
        <v>0</v>
      </c>
      <c r="K17" s="86">
        <f>SUM('[4]จ่ายแผน'!$N$133)</f>
        <v>24000</v>
      </c>
      <c r="L17" s="86">
        <f>SUM('[4]จ่ายแผน'!$O$133)</f>
        <v>176000</v>
      </c>
      <c r="M17" s="86">
        <f>SUM('[4]จ่ายแผน'!$P$133)</f>
        <v>0</v>
      </c>
      <c r="N17" s="86">
        <f>SUM('[4]จ่ายแผน'!$Q$133)</f>
        <v>0</v>
      </c>
      <c r="O17" s="86">
        <f>SUM('[4]จ่ายแผน'!$R$133)</f>
        <v>0</v>
      </c>
    </row>
    <row r="18" spans="1:15" ht="15.75">
      <c r="A18" s="24"/>
      <c r="B18" s="25" t="s">
        <v>13</v>
      </c>
      <c r="C18" s="86">
        <f>SUM('[3]จ่ายแผน'!$E$142)</f>
        <v>35000</v>
      </c>
      <c r="D18" s="87">
        <f t="shared" si="0"/>
        <v>25000</v>
      </c>
      <c r="E18" s="86">
        <f>SUM('[4]จ่ายแผน'!$H$142)</f>
        <v>25000</v>
      </c>
      <c r="F18" s="86">
        <f>SUM('[4]จ่ายแผน'!$I$142)</f>
        <v>0</v>
      </c>
      <c r="G18" s="86">
        <f>SUM('[4]จ่ายแผน'!$J$142)</f>
        <v>0</v>
      </c>
      <c r="H18" s="86">
        <f>SUM('[4]จ่ายแผน'!$K$142)</f>
        <v>0</v>
      </c>
      <c r="I18" s="86">
        <f>SUM('[4]จ่ายแผน'!$L$142)</f>
        <v>0</v>
      </c>
      <c r="J18" s="86">
        <f>SUM('[4]จ่ายแผน'!$M$142)</f>
        <v>0</v>
      </c>
      <c r="K18" s="86">
        <f>SUM('[4]จ่ายแผน'!$N$142)</f>
        <v>0</v>
      </c>
      <c r="L18" s="86">
        <f>SUM('[4]จ่ายแผน'!$O$142)</f>
        <v>0</v>
      </c>
      <c r="M18" s="86">
        <f>SUM('[4]จ่ายแผน'!$P$142)</f>
        <v>0</v>
      </c>
      <c r="N18" s="86">
        <f>SUM('[4]จ่ายแผน'!$Q$142)</f>
        <v>0</v>
      </c>
      <c r="O18" s="86">
        <f>SUM('[4]จ่ายแผน'!$R$142)</f>
        <v>0</v>
      </c>
    </row>
    <row r="19" spans="1:15" ht="15.75">
      <c r="A19" s="24"/>
      <c r="B19" s="25" t="s">
        <v>158</v>
      </c>
      <c r="C19" s="86">
        <v>0</v>
      </c>
      <c r="D19" s="87">
        <f>SUM(E19:O19)</f>
        <v>10146963.84</v>
      </c>
      <c r="E19" s="86">
        <f>SUM('[4]จ่ายแผน'!$H$148)</f>
        <v>0</v>
      </c>
      <c r="F19" s="86">
        <f>SUM('[4]จ่ายแผน'!$I$148)</f>
        <v>0</v>
      </c>
      <c r="G19" s="86">
        <f>SUM('[4]จ่ายแผน'!$J$148)</f>
        <v>0</v>
      </c>
      <c r="H19" s="86">
        <f>SUM('[4]จ่ายแผน'!$K$148)</f>
        <v>0</v>
      </c>
      <c r="I19" s="86">
        <f>SUM('[4]จ่ายแผน'!$L$148)</f>
        <v>0</v>
      </c>
      <c r="J19" s="86">
        <f>SUM('[4]จ่ายแผน'!$M$148)</f>
        <v>0</v>
      </c>
      <c r="K19" s="86">
        <f>SUM('[4]จ่ายแผน'!$N$148)</f>
        <v>0</v>
      </c>
      <c r="L19" s="86">
        <f>SUM('[4]จ่ายแผน'!$O$148)</f>
        <v>0</v>
      </c>
      <c r="M19" s="86">
        <f>SUM('[4]จ่ายแผน'!$P$148)</f>
        <v>0</v>
      </c>
      <c r="N19" s="86">
        <f>SUM('[4]จ่ายแผน'!$Q$148)</f>
        <v>0</v>
      </c>
      <c r="O19" s="86">
        <f>SUM('[4]จ่ายแผน'!$R$148)</f>
        <v>10146963.84</v>
      </c>
    </row>
    <row r="20" spans="1:17" ht="15.75">
      <c r="A20" s="24"/>
      <c r="B20" s="25" t="s">
        <v>157</v>
      </c>
      <c r="C20" s="86">
        <v>0</v>
      </c>
      <c r="D20" s="87">
        <f t="shared" si="0"/>
        <v>921486.12</v>
      </c>
      <c r="E20" s="86">
        <f>SUM('[4]จ่ายแผน'!$H$154)</f>
        <v>0</v>
      </c>
      <c r="F20" s="86">
        <f>SUM('[4]จ่ายแผน'!$I$154)</f>
        <v>0</v>
      </c>
      <c r="G20" s="86">
        <f>SUM('[4]จ่ายแผน'!$J$154)</f>
        <v>0</v>
      </c>
      <c r="H20" s="86">
        <f>SUM('[4]จ่ายแผน'!$K$154)</f>
        <v>0</v>
      </c>
      <c r="I20" s="86">
        <f>SUM('[4]จ่ายแผน'!$L$154)</f>
        <v>0</v>
      </c>
      <c r="J20" s="86">
        <f>SUM('[4]จ่ายแผน'!$M$154)</f>
        <v>0</v>
      </c>
      <c r="K20" s="86">
        <f>SUM('[4]จ่ายแผน'!$N$154)</f>
        <v>0</v>
      </c>
      <c r="L20" s="86">
        <f>SUM('[4]จ่ายแผน'!$O$154)</f>
        <v>0</v>
      </c>
      <c r="M20" s="86">
        <f>SUM('[4]จ่ายแผน'!$P$154)</f>
        <v>0</v>
      </c>
      <c r="N20" s="86">
        <f>SUM('[4]จ่ายแผน'!$Q$154)</f>
        <v>0</v>
      </c>
      <c r="O20" s="86">
        <f>SUM('[4]จ่ายแผน'!$R$154)</f>
        <v>921486.12</v>
      </c>
      <c r="Q20" s="13"/>
    </row>
    <row r="21" spans="1:17" ht="15.75">
      <c r="A21" s="24"/>
      <c r="B21" s="25" t="s">
        <v>175</v>
      </c>
      <c r="C21" s="86"/>
      <c r="D21" s="87">
        <f t="shared" si="0"/>
        <v>50672</v>
      </c>
      <c r="E21" s="86">
        <f>SUM('[4]จ่ายแผน'!$H$158)</f>
        <v>0</v>
      </c>
      <c r="F21" s="86">
        <f>SUM('[4]จ่ายแผน'!$I$158)</f>
        <v>0</v>
      </c>
      <c r="G21" s="86">
        <f>SUM('[4]จ่ายแผน'!$J$158)</f>
        <v>0</v>
      </c>
      <c r="H21" s="86">
        <f>SUM('[4]จ่ายแผน'!$K$158)</f>
        <v>0</v>
      </c>
      <c r="I21" s="86">
        <f>SUM('[4]จ่ายแผน'!$L$158)</f>
        <v>0</v>
      </c>
      <c r="J21" s="86">
        <f>SUM('[4]จ่ายแผน'!$M$158)</f>
        <v>0</v>
      </c>
      <c r="K21" s="86">
        <f>SUM('[4]จ่ายแผน'!$N$158)</f>
        <v>0</v>
      </c>
      <c r="L21" s="86">
        <f>SUM('[4]จ่ายแผน'!$O$158)</f>
        <v>0</v>
      </c>
      <c r="M21" s="86">
        <f>SUM('[4]จ่ายแผน'!$P$158)</f>
        <v>0</v>
      </c>
      <c r="N21" s="86">
        <f>SUM('[4]จ่ายแผน'!$Q$158)</f>
        <v>0</v>
      </c>
      <c r="O21" s="86">
        <f>SUM('[4]จ่ายแผน'!$R$158)</f>
        <v>50672</v>
      </c>
      <c r="Q21" s="13"/>
    </row>
    <row r="22" spans="1:15" ht="15.75">
      <c r="A22" s="24"/>
      <c r="B22" s="25" t="s">
        <v>173</v>
      </c>
      <c r="C22" s="86">
        <v>0</v>
      </c>
      <c r="D22" s="87">
        <f>SUM(E22:O22)</f>
        <v>10000</v>
      </c>
      <c r="E22" s="86">
        <f>SUM('[4]จ่ายแผน'!$H$162)</f>
        <v>0</v>
      </c>
      <c r="F22" s="86">
        <f>SUM('[4]จ่ายแผน'!$I$162)</f>
        <v>0</v>
      </c>
      <c r="G22" s="86">
        <f>SUM('[4]จ่ายแผน'!$J$162)</f>
        <v>0</v>
      </c>
      <c r="H22" s="86">
        <f>SUM('[4]จ่ายแผน'!$K$162)</f>
        <v>0</v>
      </c>
      <c r="I22" s="86">
        <f>SUM('[4]จ่ายแผน'!$L$162)</f>
        <v>0</v>
      </c>
      <c r="J22" s="86">
        <f>SUM('[4]จ่ายแผน'!$M$162)</f>
        <v>0</v>
      </c>
      <c r="K22" s="86">
        <f>SUM('[4]จ่ายแผน'!$N$162)</f>
        <v>10000</v>
      </c>
      <c r="L22" s="86">
        <f>SUM('[4]จ่ายแผน'!$O$162)</f>
        <v>0</v>
      </c>
      <c r="M22" s="86">
        <f>SUM('[4]จ่ายแผน'!$P$162)</f>
        <v>0</v>
      </c>
      <c r="N22" s="86">
        <f>SUM('[4]จ่ายแผน'!$Q$162)</f>
        <v>0</v>
      </c>
      <c r="O22" s="86">
        <f>SUM('[4]จ่ายแผน'!$R$162)</f>
        <v>0</v>
      </c>
    </row>
    <row r="23" spans="1:15" ht="15.75">
      <c r="A23" s="24"/>
      <c r="B23" s="25" t="s">
        <v>160</v>
      </c>
      <c r="C23" s="86">
        <v>0</v>
      </c>
      <c r="D23" s="87">
        <f t="shared" si="0"/>
        <v>112913.69</v>
      </c>
      <c r="E23" s="86">
        <f>SUM('[4]จ่ายแผน'!$H$166)</f>
        <v>0</v>
      </c>
      <c r="F23" s="86">
        <f>SUM('[4]จ่ายแผน'!$I$166)</f>
        <v>0</v>
      </c>
      <c r="G23" s="86">
        <f>SUM('[4]จ่ายแผน'!$J$166)</f>
        <v>0</v>
      </c>
      <c r="H23" s="86">
        <f>SUM('[4]จ่ายแผน'!$K$166)</f>
        <v>0</v>
      </c>
      <c r="I23" s="86">
        <f>SUM('[4]จ่ายแผน'!$L$166)</f>
        <v>0</v>
      </c>
      <c r="J23" s="86">
        <f>SUM('[4]จ่ายแผน'!$M$166)</f>
        <v>0</v>
      </c>
      <c r="K23" s="86">
        <f>SUM('[4]จ่ายแผน'!$N$166)</f>
        <v>0</v>
      </c>
      <c r="L23" s="86">
        <f>SUM('[4]จ่ายแผน'!$O$166)</f>
        <v>0</v>
      </c>
      <c r="M23" s="86">
        <f>SUM('[4]จ่ายแผน'!$P$166)</f>
        <v>0</v>
      </c>
      <c r="N23" s="86">
        <f>SUM('[4]จ่ายแผน'!$Q$166)</f>
        <v>0</v>
      </c>
      <c r="O23" s="86">
        <f>SUM('[4]จ่ายแผน'!$R$166)</f>
        <v>112913.69</v>
      </c>
    </row>
    <row r="24" spans="1:15" ht="15.75">
      <c r="A24" s="24"/>
      <c r="B24" s="25"/>
      <c r="C24" s="86"/>
      <c r="D24" s="87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</row>
    <row r="25" spans="1:15" ht="15.75">
      <c r="A25" s="24"/>
      <c r="B25" s="25"/>
      <c r="C25" s="86"/>
      <c r="D25" s="87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</row>
    <row r="26" spans="1:15" s="32" customFormat="1" ht="15.75">
      <c r="A26" s="171" t="s">
        <v>58</v>
      </c>
      <c r="B26" s="172"/>
      <c r="C26" s="87">
        <f>SUM(C6:C25)</f>
        <v>25436000</v>
      </c>
      <c r="D26" s="87">
        <f>SUM(D6:D25)</f>
        <v>33621705.17</v>
      </c>
      <c r="E26" s="87">
        <f aca="true" t="shared" si="1" ref="E26:O26">SUM(E6:E25)</f>
        <v>9752180.139999999</v>
      </c>
      <c r="F26" s="87">
        <f t="shared" si="1"/>
        <v>262854</v>
      </c>
      <c r="G26" s="87">
        <f t="shared" si="1"/>
        <v>4900330.77</v>
      </c>
      <c r="H26" s="87">
        <f t="shared" si="1"/>
        <v>409800</v>
      </c>
      <c r="I26" s="87">
        <f t="shared" si="1"/>
        <v>0</v>
      </c>
      <c r="J26" s="87">
        <f t="shared" si="1"/>
        <v>4523639.3</v>
      </c>
      <c r="K26" s="87">
        <f t="shared" si="1"/>
        <v>121580</v>
      </c>
      <c r="L26" s="87">
        <f t="shared" si="1"/>
        <v>1071024</v>
      </c>
      <c r="M26" s="87">
        <f t="shared" si="1"/>
        <v>11400</v>
      </c>
      <c r="N26" s="87">
        <f t="shared" si="1"/>
        <v>521607.15</v>
      </c>
      <c r="O26" s="87">
        <f t="shared" si="1"/>
        <v>12047289.809999999</v>
      </c>
    </row>
    <row r="27" spans="1:15" s="32" customFormat="1" ht="15.75">
      <c r="A27" s="82"/>
      <c r="B27" s="82"/>
      <c r="C27" s="90"/>
      <c r="D27" s="90"/>
      <c r="E27" s="90"/>
      <c r="F27" s="90"/>
      <c r="G27" s="90"/>
      <c r="H27" s="90"/>
      <c r="I27" s="90"/>
      <c r="J27" s="91"/>
      <c r="K27" s="90"/>
      <c r="L27" s="90"/>
      <c r="M27" s="90"/>
      <c r="N27" s="90"/>
      <c r="O27" s="90"/>
    </row>
    <row r="28" spans="1:15" s="32" customFormat="1" ht="15.75">
      <c r="A28" s="78"/>
      <c r="B28" s="78"/>
      <c r="C28" s="92"/>
      <c r="D28" s="92"/>
      <c r="E28" s="92"/>
      <c r="F28" s="92"/>
      <c r="G28" s="92"/>
      <c r="H28" s="92"/>
      <c r="I28" s="92"/>
      <c r="J28" s="93"/>
      <c r="K28" s="92"/>
      <c r="L28" s="92"/>
      <c r="M28" s="92"/>
      <c r="N28" s="92"/>
      <c r="O28" s="92"/>
    </row>
    <row r="29" spans="1:15" s="32" customFormat="1" ht="15.75">
      <c r="A29" s="78"/>
      <c r="B29" s="78"/>
      <c r="C29" s="92"/>
      <c r="D29" s="92"/>
      <c r="E29" s="92"/>
      <c r="F29" s="92"/>
      <c r="G29" s="92"/>
      <c r="H29" s="92"/>
      <c r="I29" s="92"/>
      <c r="J29" s="93"/>
      <c r="K29" s="92"/>
      <c r="L29" s="92"/>
      <c r="M29" s="92"/>
      <c r="N29" s="92"/>
      <c r="O29" s="92"/>
    </row>
    <row r="30" spans="1:15" s="32" customFormat="1" ht="15.75" customHeight="1">
      <c r="A30" s="78"/>
      <c r="B30" s="78"/>
      <c r="C30" s="92"/>
      <c r="D30" s="92"/>
      <c r="E30" s="92"/>
      <c r="F30" s="92"/>
      <c r="G30" s="92"/>
      <c r="H30" s="92"/>
      <c r="I30" s="92"/>
      <c r="J30" s="93"/>
      <c r="K30" s="92"/>
      <c r="L30" s="92"/>
      <c r="M30" s="92"/>
      <c r="N30" s="92"/>
      <c r="O30" s="92"/>
    </row>
    <row r="31" spans="1:15" s="32" customFormat="1" ht="47.25">
      <c r="A31" s="155" t="s">
        <v>0</v>
      </c>
      <c r="B31" s="156"/>
      <c r="C31" s="81" t="s">
        <v>17</v>
      </c>
      <c r="D31" s="81" t="s">
        <v>18</v>
      </c>
      <c r="E31" s="81" t="s">
        <v>47</v>
      </c>
      <c r="F31" s="81" t="s">
        <v>48</v>
      </c>
      <c r="G31" s="81" t="s">
        <v>49</v>
      </c>
      <c r="H31" s="81" t="s">
        <v>50</v>
      </c>
      <c r="I31" s="83" t="s">
        <v>51</v>
      </c>
      <c r="J31" s="83" t="s">
        <v>52</v>
      </c>
      <c r="K31" s="81" t="s">
        <v>53</v>
      </c>
      <c r="L31" s="81" t="s">
        <v>54</v>
      </c>
      <c r="M31" s="81" t="s">
        <v>55</v>
      </c>
      <c r="N31" s="81" t="s">
        <v>56</v>
      </c>
      <c r="O31" s="81" t="s">
        <v>12</v>
      </c>
    </row>
    <row r="32" spans="1:15" ht="18.75" customHeight="1">
      <c r="A32" s="17" t="s">
        <v>19</v>
      </c>
      <c r="B32" s="25"/>
      <c r="C32" s="94"/>
      <c r="D32" s="94"/>
      <c r="E32" s="94"/>
      <c r="F32" s="94"/>
      <c r="G32" s="94"/>
      <c r="H32" s="94"/>
      <c r="I32" s="94"/>
      <c r="J32" s="95"/>
      <c r="K32" s="94"/>
      <c r="L32" s="94"/>
      <c r="M32" s="94"/>
      <c r="N32" s="94"/>
      <c r="O32" s="94"/>
    </row>
    <row r="33" spans="1:15" ht="15.75">
      <c r="A33" s="24"/>
      <c r="B33" s="25" t="s">
        <v>20</v>
      </c>
      <c r="C33" s="22">
        <v>152000</v>
      </c>
      <c r="D33" s="19">
        <f>SUM('[2]งบดุลบัญชี'!$CA$50)</f>
        <v>181788.67</v>
      </c>
      <c r="E33" s="22"/>
      <c r="F33" s="22"/>
      <c r="G33" s="22"/>
      <c r="H33" s="22"/>
      <c r="I33" s="22"/>
      <c r="J33" s="77"/>
      <c r="K33" s="22"/>
      <c r="L33" s="22"/>
      <c r="M33" s="22"/>
      <c r="N33" s="22"/>
      <c r="O33" s="22"/>
    </row>
    <row r="34" spans="1:15" ht="15.75">
      <c r="A34" s="24"/>
      <c r="B34" s="25" t="s">
        <v>21</v>
      </c>
      <c r="C34" s="22">
        <v>19000</v>
      </c>
      <c r="D34" s="19">
        <f>+'[2]งบดุลบัญชี'!$BZ$54</f>
        <v>96161.4</v>
      </c>
      <c r="E34" s="22"/>
      <c r="F34" s="22"/>
      <c r="G34" s="22"/>
      <c r="H34" s="22"/>
      <c r="I34" s="22"/>
      <c r="J34" s="77"/>
      <c r="K34" s="22"/>
      <c r="L34" s="22"/>
      <c r="M34" s="22"/>
      <c r="N34" s="22"/>
      <c r="O34" s="22"/>
    </row>
    <row r="35" spans="1:15" ht="15.75">
      <c r="A35" s="24"/>
      <c r="B35" s="25" t="s">
        <v>23</v>
      </c>
      <c r="C35" s="22">
        <v>75000</v>
      </c>
      <c r="D35" s="19">
        <f>+'[2]งบดุลบัญชี'!$BZ$65</f>
        <v>169077.32</v>
      </c>
      <c r="E35" s="22"/>
      <c r="F35" s="22"/>
      <c r="G35" s="22"/>
      <c r="H35" s="22"/>
      <c r="I35" s="22"/>
      <c r="J35" s="77"/>
      <c r="K35" s="22"/>
      <c r="L35" s="22"/>
      <c r="M35" s="22"/>
      <c r="N35" s="22"/>
      <c r="O35" s="22"/>
    </row>
    <row r="36" spans="1:15" ht="15.75">
      <c r="A36" s="24"/>
      <c r="B36" s="25" t="s">
        <v>25</v>
      </c>
      <c r="C36" s="22">
        <v>100000</v>
      </c>
      <c r="D36" s="19">
        <f>+'[2]งบดุลบัญชี'!$CA$69</f>
        <v>273125</v>
      </c>
      <c r="E36" s="22"/>
      <c r="F36" s="22"/>
      <c r="G36" s="22"/>
      <c r="H36" s="22"/>
      <c r="I36" s="22"/>
      <c r="J36" s="77"/>
      <c r="K36" s="22"/>
      <c r="L36" s="22"/>
      <c r="M36" s="22"/>
      <c r="N36" s="22"/>
      <c r="O36" s="22"/>
    </row>
    <row r="37" spans="1:15" ht="15.75">
      <c r="A37" s="24"/>
      <c r="B37" s="25" t="s">
        <v>22</v>
      </c>
      <c r="C37" s="22">
        <v>53500</v>
      </c>
      <c r="D37" s="19">
        <f>+'[2]งบดุลบัญชี'!$BZ$71</f>
        <v>40700</v>
      </c>
      <c r="E37" s="22"/>
      <c r="F37" s="22"/>
      <c r="G37" s="22"/>
      <c r="H37" s="22"/>
      <c r="I37" s="22"/>
      <c r="J37" s="77"/>
      <c r="K37" s="22"/>
      <c r="L37" s="22"/>
      <c r="M37" s="22"/>
      <c r="N37" s="22"/>
      <c r="O37" s="22"/>
    </row>
    <row r="38" spans="1:15" ht="15.75">
      <c r="A38" s="24"/>
      <c r="B38" s="25" t="s">
        <v>153</v>
      </c>
      <c r="C38" s="22">
        <v>500</v>
      </c>
      <c r="D38" s="19">
        <f>+'[2]งบดุลบัญชี'!$BZ$75</f>
        <v>0</v>
      </c>
      <c r="E38" s="22"/>
      <c r="F38" s="22"/>
      <c r="G38" s="22"/>
      <c r="H38" s="22"/>
      <c r="I38" s="22"/>
      <c r="J38" s="77"/>
      <c r="K38" s="22"/>
      <c r="L38" s="22"/>
      <c r="M38" s="22"/>
      <c r="N38" s="22"/>
      <c r="O38" s="22"/>
    </row>
    <row r="39" spans="1:15" ht="15.75">
      <c r="A39" s="24"/>
      <c r="B39" s="25" t="s">
        <v>136</v>
      </c>
      <c r="C39" s="22">
        <v>10436000</v>
      </c>
      <c r="D39" s="19">
        <f>+'[2]งบดุลบัญชี'!$BZ$78</f>
        <v>13148527.120000001</v>
      </c>
      <c r="E39" s="22"/>
      <c r="F39" s="22"/>
      <c r="G39" s="22"/>
      <c r="H39" s="22"/>
      <c r="I39" s="22"/>
      <c r="J39" s="77"/>
      <c r="K39" s="22"/>
      <c r="L39" s="22"/>
      <c r="M39" s="22"/>
      <c r="N39" s="22"/>
      <c r="O39" s="22"/>
    </row>
    <row r="40" spans="1:15" ht="15.75">
      <c r="A40" s="24"/>
      <c r="B40" s="25" t="s">
        <v>24</v>
      </c>
      <c r="C40" s="22">
        <v>14600000</v>
      </c>
      <c r="D40" s="19">
        <f>+'[2]งบดุลบัญชี'!$BZ$89</f>
        <v>14359388</v>
      </c>
      <c r="E40" s="22"/>
      <c r="F40" s="22"/>
      <c r="G40" s="22"/>
      <c r="H40" s="22"/>
      <c r="I40" s="22"/>
      <c r="J40" s="77"/>
      <c r="K40" s="22"/>
      <c r="L40" s="22"/>
      <c r="M40" s="22"/>
      <c r="N40" s="22"/>
      <c r="O40" s="22"/>
    </row>
    <row r="41" spans="1:15" ht="15.75">
      <c r="A41" s="24"/>
      <c r="B41" s="25" t="s">
        <v>161</v>
      </c>
      <c r="C41" s="22">
        <v>0</v>
      </c>
      <c r="D41" s="19">
        <f>+'[2]งบดุลบัญชี'!$BZ$91</f>
        <v>10000</v>
      </c>
      <c r="E41" s="22"/>
      <c r="F41" s="22"/>
      <c r="G41" s="22"/>
      <c r="H41" s="22"/>
      <c r="I41" s="22"/>
      <c r="J41" s="77"/>
      <c r="K41" s="22"/>
      <c r="L41" s="22"/>
      <c r="M41" s="22"/>
      <c r="N41" s="22"/>
      <c r="O41" s="22"/>
    </row>
    <row r="42" spans="1:15" ht="15.75">
      <c r="A42" s="24"/>
      <c r="B42" s="25" t="s">
        <v>152</v>
      </c>
      <c r="C42" s="22">
        <v>0</v>
      </c>
      <c r="D42" s="19">
        <f>+'[2]งบดุลบัญชี'!$BZ$94</f>
        <v>11264708.59</v>
      </c>
      <c r="E42" s="22"/>
      <c r="F42" s="22"/>
      <c r="G42" s="22"/>
      <c r="H42" s="22"/>
      <c r="I42" s="22"/>
      <c r="J42" s="77"/>
      <c r="K42" s="22"/>
      <c r="L42" s="22"/>
      <c r="M42" s="22"/>
      <c r="N42" s="22"/>
      <c r="O42" s="22"/>
    </row>
    <row r="43" spans="1:15" ht="15.75">
      <c r="A43" s="171" t="s">
        <v>59</v>
      </c>
      <c r="B43" s="172"/>
      <c r="C43" s="19">
        <f>SUM(C33:C42)</f>
        <v>25436000</v>
      </c>
      <c r="D43" s="19">
        <f>SUM(D33:D42)</f>
        <v>39543476.1</v>
      </c>
      <c r="E43" s="19"/>
      <c r="F43" s="19"/>
      <c r="G43" s="19"/>
      <c r="H43" s="19"/>
      <c r="I43" s="19"/>
      <c r="J43" s="80"/>
      <c r="K43" s="19"/>
      <c r="L43" s="19"/>
      <c r="M43" s="19"/>
      <c r="N43" s="19"/>
      <c r="O43" s="19"/>
    </row>
    <row r="44" spans="1:15" ht="15.75">
      <c r="A44" s="171" t="s">
        <v>162</v>
      </c>
      <c r="B44" s="172"/>
      <c r="C44" s="19"/>
      <c r="D44" s="19">
        <f>D43-D26</f>
        <v>5921770.93</v>
      </c>
      <c r="E44" s="22"/>
      <c r="F44" s="22"/>
      <c r="G44" s="22"/>
      <c r="H44" s="22"/>
      <c r="I44" s="22"/>
      <c r="J44" s="77"/>
      <c r="K44" s="22"/>
      <c r="L44" s="22"/>
      <c r="M44" s="22"/>
      <c r="N44" s="22"/>
      <c r="O44" s="22"/>
    </row>
    <row r="45" spans="3:15" ht="15.75">
      <c r="C45" s="13"/>
      <c r="D45" s="13"/>
      <c r="E45" s="13"/>
      <c r="F45" s="13"/>
      <c r="G45" s="13"/>
      <c r="H45" s="13"/>
      <c r="I45" s="13"/>
      <c r="J45" s="96"/>
      <c r="K45" s="13"/>
      <c r="L45" s="13"/>
      <c r="M45" s="13"/>
      <c r="N45" s="13"/>
      <c r="O45" s="13"/>
    </row>
    <row r="46" spans="3:15" ht="15.75">
      <c r="C46" s="13"/>
      <c r="D46" s="13"/>
      <c r="E46" s="13"/>
      <c r="F46" s="13"/>
      <c r="G46" s="13"/>
      <c r="H46" s="13"/>
      <c r="I46" s="13"/>
      <c r="J46" s="96"/>
      <c r="K46" s="13"/>
      <c r="L46" s="13"/>
      <c r="M46" s="13"/>
      <c r="N46" s="13"/>
      <c r="O46" s="13"/>
    </row>
    <row r="48" ht="15.75">
      <c r="D48" s="89"/>
    </row>
  </sheetData>
  <sheetProtection/>
  <mergeCells count="8">
    <mergeCell ref="A44:B44"/>
    <mergeCell ref="A43:B43"/>
    <mergeCell ref="A1:O1"/>
    <mergeCell ref="A2:O2"/>
    <mergeCell ref="A3:O3"/>
    <mergeCell ref="A4:B4"/>
    <mergeCell ref="A26:B26"/>
    <mergeCell ref="A31:B31"/>
  </mergeCells>
  <printOptions/>
  <pageMargins left="0.3937007874015748" right="0.1968503937007874" top="0.7874015748031497" bottom="0.5905511811023623" header="0.5118110236220472" footer="0.5118110236220472"/>
  <pageSetup horizontalDpi="600" verticalDpi="600" orientation="landscape" paperSize="9" scale="80" r:id="rId1"/>
  <rowBreaks count="1" manualBreakCount="1">
    <brk id="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XP2008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 User</dc:creator>
  <cp:keywords/>
  <dc:description/>
  <cp:lastModifiedBy>NEXT Speed</cp:lastModifiedBy>
  <cp:lastPrinted>2012-11-01T04:41:00Z</cp:lastPrinted>
  <dcterms:created xsi:type="dcterms:W3CDTF">2009-10-28T06:19:19Z</dcterms:created>
  <dcterms:modified xsi:type="dcterms:W3CDTF">2015-07-09T02:24:51Z</dcterms:modified>
  <cp:category/>
  <cp:version/>
  <cp:contentType/>
  <cp:contentStatus/>
</cp:coreProperties>
</file>